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checkCompatibility="1"/>
  <mc:AlternateContent xmlns:mc="http://schemas.openxmlformats.org/markup-compatibility/2006">
    <mc:Choice Requires="x15">
      <x15ac:absPath xmlns:x15ac="http://schemas.microsoft.com/office/spreadsheetml/2010/11/ac" url="C:\Users\okhapilina\Documents\!WORK\САЙТ\Іпотека\"/>
    </mc:Choice>
  </mc:AlternateContent>
  <bookViews>
    <workbookView xWindow="13740" yWindow="60" windowWidth="5460" windowHeight="6405" firstSheet="1" activeTab="1"/>
  </bookViews>
  <sheets>
    <sheet name="Додаток до Паспорту" sheetId="1" state="hidden" r:id="rId1"/>
    <sheet name="Калькулятор" sheetId="8" r:id="rId2"/>
  </sheets>
  <definedNames>
    <definedName name="_xlnm._FilterDatabase" localSheetId="0" hidden="1">'Додаток до Паспорту'!$A$76:$AJ$76</definedName>
    <definedName name="avans" localSheetId="0">'Додаток до Паспорту'!$H$7</definedName>
    <definedName name="avans2" localSheetId="1">Калькулятор!$J$7</definedName>
    <definedName name="avans2">#REF!</definedName>
    <definedName name="data" localSheetId="0">'Додаток до Паспорту'!$H$12</definedName>
    <definedName name="data2" localSheetId="1">Калькулятор!$J$18</definedName>
    <definedName name="data2">#REF!</definedName>
    <definedName name="PROC" localSheetId="0">'Додаток до Паспорту'!$H$10</definedName>
    <definedName name="PROC2" localSheetId="1">Калькулятор!#REF!</definedName>
    <definedName name="proc2">#REF!</definedName>
    <definedName name="stoimost" localSheetId="0">'Додаток до Паспорту'!#REF!</definedName>
    <definedName name="stoimost2">#REF!</definedName>
    <definedName name="strok" localSheetId="0">'Додаток до Паспорту'!$H$9</definedName>
    <definedName name="strok" localSheetId="1">Калькулятор!$H$8</definedName>
    <definedName name="strok2" localSheetId="1">Калькулятор!$J$13</definedName>
    <definedName name="strok2">#REF!</definedName>
    <definedName name="sumkred" localSheetId="0">'Додаток до Паспорту'!$H$8</definedName>
    <definedName name="sumkred2" localSheetId="1">Калькулятор!$J$8</definedName>
    <definedName name="sumkred2">#REF!</definedName>
    <definedName name="sumproc" localSheetId="0">'Додаток до Паспорту'!#REF!</definedName>
    <definedName name="sumproplat" localSheetId="0">'Додаток до Паспорту'!$H$13</definedName>
    <definedName name="sumproplat2" localSheetId="1">Калькулятор!$J$19</definedName>
    <definedName name="sumproplat2">#REF!</definedName>
    <definedName name="Z_61A07DFC_D147_11D6_B93C_0010B563CE7A_.wvu.Cols" localSheetId="0" hidden="1">'Додаток до Паспорту'!$R:$IV</definedName>
    <definedName name="Z_61A07DFC_D147_11D6_B93C_0010B563CE7A_.wvu.PrintArea" localSheetId="0" hidden="1">'Додаток до Паспорту'!$A$5:$I$63</definedName>
    <definedName name="Z_61A07DFC_D147_11D6_B93C_0010B563CE7A_.wvu.Rows" localSheetId="0" hidden="1">'Додаток до Паспорту'!$64:$65536</definedName>
    <definedName name="_xlnm.Print_Area" localSheetId="0">'Додаток до Паспорту'!$A$3:$V$74</definedName>
    <definedName name="_xlnm.Print_Area" localSheetId="1">Калькулятор!$A$1:$AI$97</definedName>
  </definedNames>
  <calcPr calcId="162913"/>
</workbook>
</file>

<file path=xl/calcChain.xml><?xml version="1.0" encoding="utf-8"?>
<calcChain xmlns="http://schemas.openxmlformats.org/spreadsheetml/2006/main">
  <c r="J33" i="8" l="1"/>
  <c r="J8" i="8" l="1"/>
  <c r="B41" i="8" l="1"/>
  <c r="D41" i="8" s="1"/>
  <c r="J10" i="8"/>
  <c r="J17" i="8"/>
  <c r="A19" i="8"/>
  <c r="J19" i="8"/>
  <c r="C94" i="8"/>
  <c r="B99" i="8"/>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C71" i="1"/>
  <c r="H13" i="1"/>
  <c r="E71" i="1"/>
  <c r="D71" i="1"/>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20" i="1"/>
  <c r="A13" i="1"/>
  <c r="C41" i="8" l="1"/>
  <c r="C20" i="1"/>
  <c r="D20" i="1" l="1"/>
  <c r="C99" i="8"/>
  <c r="E41" i="8"/>
  <c r="B42" i="8" s="1"/>
  <c r="C42" i="8" s="1"/>
  <c r="C77" i="1" l="1"/>
  <c r="B21" i="1"/>
  <c r="C100" i="8"/>
  <c r="D42" i="8"/>
  <c r="C21" i="1" l="1"/>
  <c r="B22" i="1" s="1"/>
  <c r="D21" i="1"/>
  <c r="E42" i="8"/>
  <c r="B43" i="8" s="1"/>
  <c r="C43" i="8" l="1"/>
  <c r="D43" i="8" s="1"/>
  <c r="C22" i="1"/>
  <c r="D22" i="1"/>
  <c r="C79" i="1" s="1"/>
  <c r="C78" i="1"/>
  <c r="C101" i="8"/>
  <c r="B23" i="1" l="1"/>
  <c r="E43" i="8"/>
  <c r="C102" i="8" s="1"/>
  <c r="B44" i="8"/>
  <c r="D23" i="1"/>
  <c r="C23" i="1"/>
  <c r="B24" i="1" s="1"/>
  <c r="D78" i="1"/>
  <c r="D77" i="1"/>
  <c r="C44" i="8" l="1"/>
  <c r="D44" i="8" s="1"/>
  <c r="E44" i="8" s="1"/>
  <c r="C103" i="8" s="1"/>
  <c r="C24" i="1"/>
  <c r="D24" i="1"/>
  <c r="C81" i="1" s="1"/>
  <c r="C80" i="1"/>
  <c r="B25" i="1" l="1"/>
  <c r="B45" i="8"/>
  <c r="C25" i="1"/>
  <c r="D25" i="1"/>
  <c r="D80" i="1"/>
  <c r="D79" i="1"/>
  <c r="C45" i="8" l="1"/>
  <c r="D45" i="8" s="1"/>
  <c r="E45" i="8" s="1"/>
  <c r="C104" i="8" s="1"/>
  <c r="C82" i="1"/>
  <c r="B26" i="1"/>
  <c r="B46" i="8" l="1"/>
  <c r="D81" i="1"/>
  <c r="C26" i="1"/>
  <c r="D26" i="1"/>
  <c r="B27" i="1" l="1"/>
  <c r="C27" i="1" s="1"/>
  <c r="C46" i="8"/>
  <c r="C83" i="1"/>
  <c r="D27" i="1" l="1"/>
  <c r="C84" i="1" s="1"/>
  <c r="D46" i="8"/>
  <c r="E46" i="8" s="1"/>
  <c r="C105" i="8" s="1"/>
  <c r="D83" i="1"/>
  <c r="D82" i="1"/>
  <c r="B28" i="1" l="1"/>
  <c r="B47" i="8"/>
  <c r="C47" i="8" s="1"/>
  <c r="C28" i="1" l="1"/>
  <c r="D28" i="1"/>
  <c r="C85" i="1" s="1"/>
  <c r="D84" i="1" s="1"/>
  <c r="D47" i="8"/>
  <c r="E47" i="8" s="1"/>
  <c r="C106" i="8" s="1"/>
  <c r="B29" i="1" l="1"/>
  <c r="B48" i="8"/>
  <c r="D29" i="1" l="1"/>
  <c r="C86" i="1" s="1"/>
  <c r="C29" i="1"/>
  <c r="B30" i="1"/>
  <c r="C48" i="8"/>
  <c r="D48" i="8" s="1"/>
  <c r="E48" i="8" s="1"/>
  <c r="C107" i="8" s="1"/>
  <c r="C30" i="1" l="1"/>
  <c r="D30" i="1"/>
  <c r="B31" i="1"/>
  <c r="D85" i="1"/>
  <c r="B49" i="8"/>
  <c r="C31" i="1" l="1"/>
  <c r="C32" i="1" s="1"/>
  <c r="D31" i="1"/>
  <c r="C88" i="1" s="1"/>
  <c r="E20" i="1"/>
  <c r="C87" i="1"/>
  <c r="C49" i="8"/>
  <c r="D49" i="8" s="1"/>
  <c r="E49" i="8" s="1"/>
  <c r="C108" i="8" s="1"/>
  <c r="D86" i="1" l="1"/>
  <c r="D87" i="1"/>
  <c r="G20" i="1"/>
  <c r="C89" i="1" s="1"/>
  <c r="F20" i="1"/>
  <c r="E21" i="1" s="1"/>
  <c r="D32" i="1"/>
  <c r="B50" i="8"/>
  <c r="F21" i="1" l="1"/>
  <c r="G21" i="1"/>
  <c r="C90" i="1" s="1"/>
  <c r="D89" i="1" s="1"/>
  <c r="D88" i="1"/>
  <c r="C50" i="8"/>
  <c r="D50" i="8" s="1"/>
  <c r="E50" i="8" s="1"/>
  <c r="C109" i="8" s="1"/>
  <c r="E22" i="1" l="1"/>
  <c r="B51" i="8"/>
  <c r="C51" i="8" s="1"/>
  <c r="D51" i="8" s="1"/>
  <c r="E51" i="8" s="1"/>
  <c r="F22" i="1" l="1"/>
  <c r="G22" i="1"/>
  <c r="C91" i="1" s="1"/>
  <c r="D90" i="1" s="1"/>
  <c r="E23" i="1"/>
  <c r="B52" i="8"/>
  <c r="C110" i="8"/>
  <c r="F23" i="1" l="1"/>
  <c r="G23" i="1"/>
  <c r="C92" i="1" s="1"/>
  <c r="C52" i="8"/>
  <c r="D91" i="1"/>
  <c r="E24" i="1" l="1"/>
  <c r="D52" i="8"/>
  <c r="C53" i="8"/>
  <c r="G24" i="1" l="1"/>
  <c r="C93" i="1" s="1"/>
  <c r="D92" i="1" s="1"/>
  <c r="F24" i="1"/>
  <c r="E25" i="1" s="1"/>
  <c r="D53" i="8"/>
  <c r="E52" i="8"/>
  <c r="F25" i="1" l="1"/>
  <c r="G25" i="1"/>
  <c r="C94" i="1" s="1"/>
  <c r="E26" i="1"/>
  <c r="C111" i="8"/>
  <c r="E53" i="8"/>
  <c r="F41" i="8"/>
  <c r="G26" i="1" l="1"/>
  <c r="C95" i="1" s="1"/>
  <c r="F26" i="1"/>
  <c r="E27" i="1" s="1"/>
  <c r="D94" i="1"/>
  <c r="D93" i="1"/>
  <c r="G41" i="8"/>
  <c r="F27" i="1" l="1"/>
  <c r="G27" i="1"/>
  <c r="C96" i="1" s="1"/>
  <c r="H41" i="8"/>
  <c r="I41" i="8" s="1"/>
  <c r="D95" i="1" l="1"/>
  <c r="E28" i="1"/>
  <c r="F42" i="8"/>
  <c r="C112" i="8"/>
  <c r="G28" i="1" l="1"/>
  <c r="C97" i="1" s="1"/>
  <c r="D96" i="1" s="1"/>
  <c r="F28" i="1"/>
  <c r="E29" i="1" s="1"/>
  <c r="G42" i="8"/>
  <c r="G29" i="1" l="1"/>
  <c r="F29" i="1"/>
  <c r="E30" i="1"/>
  <c r="H42" i="8"/>
  <c r="I42" i="8" s="1"/>
  <c r="F43" i="8" s="1"/>
  <c r="F30" i="1" l="1"/>
  <c r="G30" i="1"/>
  <c r="C99" i="1" s="1"/>
  <c r="E31" i="1"/>
  <c r="C98" i="1"/>
  <c r="D97" i="1" s="1"/>
  <c r="G43" i="8"/>
  <c r="H43" i="8" s="1"/>
  <c r="I43" i="8" s="1"/>
  <c r="C113" i="8"/>
  <c r="F31" i="1" l="1"/>
  <c r="F32" i="1" s="1"/>
  <c r="G31" i="1"/>
  <c r="C100" i="1" s="1"/>
  <c r="D99" i="1" s="1"/>
  <c r="H20" i="1"/>
  <c r="D98" i="1"/>
  <c r="G32" i="1"/>
  <c r="C114" i="8"/>
  <c r="F44" i="8"/>
  <c r="I20" i="1" l="1"/>
  <c r="J20" i="1"/>
  <c r="C101" i="1" s="1"/>
  <c r="G44" i="8"/>
  <c r="D100" i="1" l="1"/>
  <c r="H21" i="1"/>
  <c r="H44" i="8"/>
  <c r="I44" i="8" s="1"/>
  <c r="I21" i="1" l="1"/>
  <c r="J21" i="1"/>
  <c r="C102" i="1" s="1"/>
  <c r="C115" i="8"/>
  <c r="F45" i="8"/>
  <c r="D101" i="1" l="1"/>
  <c r="H22" i="1"/>
  <c r="G45" i="8"/>
  <c r="H45" i="8" s="1"/>
  <c r="I45" i="8" s="1"/>
  <c r="J22" i="1" l="1"/>
  <c r="C103" i="1" s="1"/>
  <c r="I22" i="1"/>
  <c r="H23" i="1"/>
  <c r="C116" i="8"/>
  <c r="F46" i="8"/>
  <c r="J23" i="1" l="1"/>
  <c r="C104" i="1" s="1"/>
  <c r="I23" i="1"/>
  <c r="H24" i="1"/>
  <c r="D103" i="1"/>
  <c r="D102" i="1"/>
  <c r="G46" i="8"/>
  <c r="H46" i="8" s="1"/>
  <c r="I46" i="8" s="1"/>
  <c r="C117" i="8" s="1"/>
  <c r="J24" i="1" l="1"/>
  <c r="C105" i="1" s="1"/>
  <c r="I24" i="1"/>
  <c r="H25" i="1"/>
  <c r="D104" i="1"/>
  <c r="F47" i="8"/>
  <c r="G47" i="8" s="1"/>
  <c r="H47" i="8" s="1"/>
  <c r="I47" i="8" s="1"/>
  <c r="C118" i="8" s="1"/>
  <c r="J25" i="1" l="1"/>
  <c r="C106" i="1" s="1"/>
  <c r="I25" i="1"/>
  <c r="H26" i="1" s="1"/>
  <c r="D105" i="1"/>
  <c r="F48" i="8"/>
  <c r="G48" i="8" s="1"/>
  <c r="H48" i="8" s="1"/>
  <c r="I48" i="8" s="1"/>
  <c r="C119" i="8" s="1"/>
  <c r="I26" i="1" l="1"/>
  <c r="J26" i="1"/>
  <c r="C107" i="1" s="1"/>
  <c r="D106" i="1" s="1"/>
  <c r="H27" i="1"/>
  <c r="F49" i="8"/>
  <c r="J27" i="1" l="1"/>
  <c r="C108" i="1" s="1"/>
  <c r="I27" i="1"/>
  <c r="H28" i="1" s="1"/>
  <c r="D107" i="1"/>
  <c r="G49" i="8"/>
  <c r="H49" i="8" s="1"/>
  <c r="I49" i="8" s="1"/>
  <c r="C120" i="8" s="1"/>
  <c r="I28" i="1" l="1"/>
  <c r="J28" i="1"/>
  <c r="F50" i="8"/>
  <c r="G50" i="8" s="1"/>
  <c r="H50" i="8" s="1"/>
  <c r="I50" i="8" s="1"/>
  <c r="C121" i="8" s="1"/>
  <c r="H29" i="1" l="1"/>
  <c r="C109" i="1"/>
  <c r="F51" i="8"/>
  <c r="D108" i="1" l="1"/>
  <c r="J29" i="1"/>
  <c r="I29" i="1"/>
  <c r="G51" i="8"/>
  <c r="H51" i="8" s="1"/>
  <c r="I51" i="8" s="1"/>
  <c r="C122" i="8" s="1"/>
  <c r="C110" i="1" l="1"/>
  <c r="H30" i="1"/>
  <c r="F52" i="8"/>
  <c r="G52" i="8" s="1"/>
  <c r="G53" i="8" s="1"/>
  <c r="I30" i="1" l="1"/>
  <c r="J30" i="1"/>
  <c r="D109" i="1"/>
  <c r="H52" i="8"/>
  <c r="H53" i="8" s="1"/>
  <c r="C111" i="1" l="1"/>
  <c r="H31" i="1"/>
  <c r="I52" i="8"/>
  <c r="C123" i="8" s="1"/>
  <c r="J41" i="8" l="1"/>
  <c r="K41" i="8" s="1"/>
  <c r="L41" i="8" s="1"/>
  <c r="M41" i="8" s="1"/>
  <c r="C124" i="8" s="1"/>
  <c r="I31" i="1"/>
  <c r="I32" i="1" s="1"/>
  <c r="J31" i="1"/>
  <c r="K20" i="1"/>
  <c r="I53" i="8"/>
  <c r="D110" i="1"/>
  <c r="J42" i="8" l="1"/>
  <c r="K42" i="8" s="1"/>
  <c r="L42" i="8" s="1"/>
  <c r="M42" i="8" s="1"/>
  <c r="L20" i="1"/>
  <c r="M20" i="1"/>
  <c r="C113" i="1" s="1"/>
  <c r="K21" i="1"/>
  <c r="C112" i="1"/>
  <c r="J32" i="1"/>
  <c r="L21" i="1" l="1"/>
  <c r="M21" i="1"/>
  <c r="C114" i="1" s="1"/>
  <c r="K22" i="1"/>
  <c r="D113" i="1"/>
  <c r="D112" i="1"/>
  <c r="D111" i="1"/>
  <c r="C125" i="8"/>
  <c r="J43" i="8"/>
  <c r="M22" i="1" l="1"/>
  <c r="C115" i="1" s="1"/>
  <c r="L22" i="1"/>
  <c r="K23" i="1"/>
  <c r="D114" i="1"/>
  <c r="K43" i="8"/>
  <c r="L43" i="8" s="1"/>
  <c r="L23" i="1" l="1"/>
  <c r="M23" i="1"/>
  <c r="C116" i="1" s="1"/>
  <c r="K24" i="1"/>
  <c r="D115" i="1"/>
  <c r="M43" i="8"/>
  <c r="J44" i="8" s="1"/>
  <c r="L24" i="1" l="1"/>
  <c r="M24" i="1"/>
  <c r="C117" i="1" s="1"/>
  <c r="K25" i="1"/>
  <c r="D116" i="1"/>
  <c r="K44" i="8"/>
  <c r="C126" i="8"/>
  <c r="M25" i="1" l="1"/>
  <c r="C118" i="1" s="1"/>
  <c r="L25" i="1"/>
  <c r="K26" i="1"/>
  <c r="D117" i="1"/>
  <c r="L44" i="8"/>
  <c r="M44" i="8" s="1"/>
  <c r="C127" i="8" s="1"/>
  <c r="L26" i="1" l="1"/>
  <c r="M26" i="1"/>
  <c r="C119" i="1" s="1"/>
  <c r="K27" i="1"/>
  <c r="D118" i="1"/>
  <c r="J45" i="8"/>
  <c r="K45" i="8" s="1"/>
  <c r="L45" i="8" s="1"/>
  <c r="M45" i="8" s="1"/>
  <c r="C128" i="8" s="1"/>
  <c r="L27" i="1" l="1"/>
  <c r="M27" i="1"/>
  <c r="C120" i="1" s="1"/>
  <c r="D119" i="1" s="1"/>
  <c r="J46" i="8"/>
  <c r="K46" i="8" s="1"/>
  <c r="L46" i="8" s="1"/>
  <c r="M46" i="8" s="1"/>
  <c r="C129" i="8" s="1"/>
  <c r="K28" i="1" l="1"/>
  <c r="J47" i="8"/>
  <c r="K47" i="8" s="1"/>
  <c r="L28" i="1" l="1"/>
  <c r="M28" i="1"/>
  <c r="C121" i="1" s="1"/>
  <c r="D120" i="1" s="1"/>
  <c r="K29" i="1"/>
  <c r="L47" i="8"/>
  <c r="M47" i="8" s="1"/>
  <c r="C130" i="8" s="1"/>
  <c r="J48" i="8" l="1"/>
  <c r="K48" i="8" s="1"/>
  <c r="L48" i="8" s="1"/>
  <c r="M48" i="8" s="1"/>
  <c r="C131" i="8" s="1"/>
  <c r="M29" i="1"/>
  <c r="C122" i="1" s="1"/>
  <c r="D121" i="1" s="1"/>
  <c r="L29" i="1"/>
  <c r="K30" i="1" s="1"/>
  <c r="M30" i="1" s="1"/>
  <c r="L30" i="1"/>
  <c r="K31" i="1" s="1"/>
  <c r="J49" i="8" l="1"/>
  <c r="K49" i="8" s="1"/>
  <c r="L49" i="8" s="1"/>
  <c r="M49" i="8" s="1"/>
  <c r="C132" i="8" s="1"/>
  <c r="C123" i="1"/>
  <c r="L31" i="1"/>
  <c r="L32" i="1" s="1"/>
  <c r="M31" i="1"/>
  <c r="C124" i="1" s="1"/>
  <c r="M32" i="1" l="1"/>
  <c r="N20" i="1"/>
  <c r="D122" i="1"/>
  <c r="D123" i="1"/>
  <c r="J50" i="8"/>
  <c r="K50" i="8" s="1"/>
  <c r="L50" i="8" s="1"/>
  <c r="M50" i="8" s="1"/>
  <c r="C133" i="8" s="1"/>
  <c r="P20" i="1" l="1"/>
  <c r="O20" i="1"/>
  <c r="J51" i="8"/>
  <c r="N21" i="1" l="1"/>
  <c r="C125" i="1"/>
  <c r="K51" i="8"/>
  <c r="L51" i="8" s="1"/>
  <c r="M51" i="8" s="1"/>
  <c r="C134" i="8" s="1"/>
  <c r="D124" i="1" l="1"/>
  <c r="O21" i="1"/>
  <c r="P21" i="1"/>
  <c r="C126" i="1" s="1"/>
  <c r="D125" i="1" s="1"/>
  <c r="J52" i="8"/>
  <c r="K52" i="8" s="1"/>
  <c r="N22" i="1" l="1"/>
  <c r="O22" i="1"/>
  <c r="P22" i="1"/>
  <c r="C127" i="1" s="1"/>
  <c r="D126" i="1"/>
  <c r="L52" i="8"/>
  <c r="K53" i="8"/>
  <c r="N23" i="1" l="1"/>
  <c r="P23" i="1"/>
  <c r="C128" i="1" s="1"/>
  <c r="O23" i="1"/>
  <c r="N24" i="1" s="1"/>
  <c r="L53" i="8"/>
  <c r="M52" i="8"/>
  <c r="P24" i="1" l="1"/>
  <c r="C129" i="1" s="1"/>
  <c r="O24" i="1"/>
  <c r="D127" i="1"/>
  <c r="C135" i="8"/>
  <c r="M53" i="8"/>
  <c r="N41" i="8"/>
  <c r="N25" i="1" l="1"/>
  <c r="P25" i="1"/>
  <c r="C130" i="1" s="1"/>
  <c r="D129" i="1" s="1"/>
  <c r="O25" i="1"/>
  <c r="N26" i="1"/>
  <c r="D128" i="1"/>
  <c r="O41" i="8"/>
  <c r="P41" i="8" s="1"/>
  <c r="Q41" i="8" s="1"/>
  <c r="O26" i="1" l="1"/>
  <c r="P26" i="1"/>
  <c r="C131" i="1" s="1"/>
  <c r="C136" i="8"/>
  <c r="N42" i="8"/>
  <c r="N27" i="1" l="1"/>
  <c r="D130" i="1"/>
  <c r="O42" i="8"/>
  <c r="P27" i="1" l="1"/>
  <c r="C132" i="1" s="1"/>
  <c r="O27" i="1"/>
  <c r="N28" i="1" s="1"/>
  <c r="P42" i="8"/>
  <c r="Q42" i="8" s="1"/>
  <c r="N43" i="8" s="1"/>
  <c r="O28" i="1" l="1"/>
  <c r="P28" i="1"/>
  <c r="D131" i="1"/>
  <c r="O43" i="8"/>
  <c r="P43" i="8" s="1"/>
  <c r="Q43" i="8" s="1"/>
  <c r="C137" i="8"/>
  <c r="C133" i="1" l="1"/>
  <c r="D132" i="1" s="1"/>
  <c r="N29" i="1"/>
  <c r="C138" i="8"/>
  <c r="N44" i="8"/>
  <c r="O29" i="1" l="1"/>
  <c r="P29" i="1"/>
  <c r="N30" i="1"/>
  <c r="O44" i="8"/>
  <c r="P44" i="8" s="1"/>
  <c r="Q44" i="8" s="1"/>
  <c r="P30" i="1" l="1"/>
  <c r="C135" i="1" s="1"/>
  <c r="O30" i="1"/>
  <c r="N31" i="1" s="1"/>
  <c r="C134" i="1"/>
  <c r="N45" i="8"/>
  <c r="O45" i="8" s="1"/>
  <c r="P45" i="8" s="1"/>
  <c r="Q45" i="8" s="1"/>
  <c r="C140" i="8" s="1"/>
  <c r="C139" i="8"/>
  <c r="O31" i="1" l="1"/>
  <c r="O32" i="1" s="1"/>
  <c r="P31" i="1"/>
  <c r="D133" i="1"/>
  <c r="D134" i="1"/>
  <c r="N46" i="8"/>
  <c r="O46" i="8" s="1"/>
  <c r="P46" i="8" s="1"/>
  <c r="Q46" i="8" s="1"/>
  <c r="C141" i="8" s="1"/>
  <c r="Q20" i="1" l="1"/>
  <c r="R20" i="1"/>
  <c r="Q21" i="1"/>
  <c r="S20" i="1"/>
  <c r="C137" i="1" s="1"/>
  <c r="C136" i="1"/>
  <c r="P32" i="1"/>
  <c r="N47" i="8"/>
  <c r="R21" i="1" l="1"/>
  <c r="Q22" i="1" s="1"/>
  <c r="S21" i="1"/>
  <c r="C138" i="1" s="1"/>
  <c r="D136" i="1"/>
  <c r="D135" i="1"/>
  <c r="D137" i="1"/>
  <c r="O47" i="8"/>
  <c r="P47" i="8" s="1"/>
  <c r="Q47" i="8" s="1"/>
  <c r="C142" i="8" s="1"/>
  <c r="S22" i="1" l="1"/>
  <c r="C139" i="1" s="1"/>
  <c r="R22" i="1"/>
  <c r="Q23" i="1" s="1"/>
  <c r="D138" i="1"/>
  <c r="N48" i="8"/>
  <c r="O48" i="8" s="1"/>
  <c r="P48" i="8" s="1"/>
  <c r="Q48" i="8" s="1"/>
  <c r="C143" i="8" s="1"/>
  <c r="R23" i="1" l="1"/>
  <c r="Q24" i="1" s="1"/>
  <c r="S23" i="1"/>
  <c r="C140" i="1" s="1"/>
  <c r="D139" i="1"/>
  <c r="N49" i="8"/>
  <c r="R24" i="1" l="1"/>
  <c r="S24" i="1"/>
  <c r="C141" i="1" s="1"/>
  <c r="Q25" i="1"/>
  <c r="D140" i="1"/>
  <c r="O49" i="8"/>
  <c r="P49" i="8" s="1"/>
  <c r="Q49" i="8" s="1"/>
  <c r="C144" i="8" s="1"/>
  <c r="S25" i="1" l="1"/>
  <c r="C142" i="1" s="1"/>
  <c r="R25" i="1"/>
  <c r="N50" i="8"/>
  <c r="O50" i="8" s="1"/>
  <c r="P50" i="8" s="1"/>
  <c r="Q50" i="8" s="1"/>
  <c r="C145" i="8" s="1"/>
  <c r="Q26" i="1" l="1"/>
  <c r="S26" i="1"/>
  <c r="C143" i="1" s="1"/>
  <c r="R26" i="1"/>
  <c r="Q27" i="1" s="1"/>
  <c r="D142" i="1"/>
  <c r="D141" i="1"/>
  <c r="N51" i="8"/>
  <c r="R27" i="1" l="1"/>
  <c r="S27" i="1"/>
  <c r="C144" i="1" s="1"/>
  <c r="D143" i="1"/>
  <c r="O51" i="8"/>
  <c r="P51" i="8" s="1"/>
  <c r="Q51" i="8" s="1"/>
  <c r="C146" i="8" s="1"/>
  <c r="Q28" i="1" l="1"/>
  <c r="N52" i="8"/>
  <c r="O52" i="8" s="1"/>
  <c r="O53" i="8" s="1"/>
  <c r="P52" i="8" l="1"/>
  <c r="P53" i="8" s="1"/>
  <c r="R28" i="1"/>
  <c r="S28" i="1"/>
  <c r="Q52" i="8" l="1"/>
  <c r="R41" i="8" s="1"/>
  <c r="S41" i="8" s="1"/>
  <c r="C145" i="1"/>
  <c r="Q29" i="1"/>
  <c r="Q53" i="8" l="1"/>
  <c r="C147" i="8"/>
  <c r="S29" i="1"/>
  <c r="R29" i="1"/>
  <c r="Q30" i="1" s="1"/>
  <c r="D144" i="1"/>
  <c r="T41" i="8"/>
  <c r="C146" i="1" l="1"/>
  <c r="S30" i="1"/>
  <c r="C147" i="1" s="1"/>
  <c r="R30" i="1"/>
  <c r="U41" i="8"/>
  <c r="D146" i="1" l="1"/>
  <c r="D145" i="1"/>
  <c r="Q31" i="1"/>
  <c r="C148" i="8"/>
  <c r="R42" i="8"/>
  <c r="R31" i="1" l="1"/>
  <c r="R32" i="1" s="1"/>
  <c r="S31" i="1"/>
  <c r="S42" i="8"/>
  <c r="C148" i="1" l="1"/>
  <c r="D147" i="1" s="1"/>
  <c r="S32" i="1"/>
  <c r="T20" i="1"/>
  <c r="T42" i="8"/>
  <c r="U20" i="1" l="1"/>
  <c r="V20" i="1"/>
  <c r="C149" i="1" s="1"/>
  <c r="U42" i="8"/>
  <c r="R43" i="8"/>
  <c r="T21" i="1" l="1"/>
  <c r="V21" i="1"/>
  <c r="C150" i="1" s="1"/>
  <c r="D149" i="1" s="1"/>
  <c r="U21" i="1"/>
  <c r="T22" i="1" s="1"/>
  <c r="D148" i="1"/>
  <c r="S43" i="8"/>
  <c r="T43" i="8" s="1"/>
  <c r="U43" i="8" s="1"/>
  <c r="C149" i="8"/>
  <c r="V22" i="1" l="1"/>
  <c r="C151" i="1" s="1"/>
  <c r="U22" i="1"/>
  <c r="T23" i="1"/>
  <c r="D150" i="1"/>
  <c r="C150" i="8"/>
  <c r="R44" i="8"/>
  <c r="U23" i="1" l="1"/>
  <c r="T24" i="1" s="1"/>
  <c r="V23" i="1"/>
  <c r="C152" i="1" s="1"/>
  <c r="D151" i="1"/>
  <c r="S44" i="8"/>
  <c r="T44" i="8" s="1"/>
  <c r="V24" i="1" l="1"/>
  <c r="C153" i="1" s="1"/>
  <c r="D152" i="1" s="1"/>
  <c r="U24" i="1"/>
  <c r="T25" i="1" s="1"/>
  <c r="U44" i="8"/>
  <c r="U25" i="1" l="1"/>
  <c r="V25" i="1"/>
  <c r="C154" i="1" s="1"/>
  <c r="C151" i="8"/>
  <c r="R45" i="8"/>
  <c r="T26" i="1" l="1"/>
  <c r="D153" i="1"/>
  <c r="S45" i="8"/>
  <c r="T45" i="8" s="1"/>
  <c r="U45" i="8" s="1"/>
  <c r="V26" i="1" l="1"/>
  <c r="C155" i="1" s="1"/>
  <c r="U26" i="1"/>
  <c r="C152" i="8"/>
  <c r="R46" i="8"/>
  <c r="T27" i="1" l="1"/>
  <c r="D154" i="1"/>
  <c r="V27" i="1"/>
  <c r="C156" i="1" s="1"/>
  <c r="D155" i="1" s="1"/>
  <c r="U27" i="1"/>
  <c r="T28" i="1" s="1"/>
  <c r="S46" i="8"/>
  <c r="T46" i="8" s="1"/>
  <c r="U46" i="8" s="1"/>
  <c r="C153" i="8" s="1"/>
  <c r="U28" i="1" l="1"/>
  <c r="V28" i="1"/>
  <c r="T29" i="1"/>
  <c r="R47" i="8"/>
  <c r="S47" i="8" s="1"/>
  <c r="U29" i="1" l="1"/>
  <c r="V29" i="1"/>
  <c r="C158" i="1" s="1"/>
  <c r="C157" i="1"/>
  <c r="T47" i="8"/>
  <c r="U47" i="8" s="1"/>
  <c r="C154" i="8" s="1"/>
  <c r="T30" i="1" l="1"/>
  <c r="U30" i="1"/>
  <c r="T31" i="1" s="1"/>
  <c r="V30" i="1"/>
  <c r="D157" i="1"/>
  <c r="D156" i="1"/>
  <c r="R48" i="8"/>
  <c r="S48" i="8" s="1"/>
  <c r="T48" i="8" s="1"/>
  <c r="U48" i="8" s="1"/>
  <c r="C155" i="8" s="1"/>
  <c r="V31" i="1" l="1"/>
  <c r="C160" i="1" s="1"/>
  <c r="U31" i="1"/>
  <c r="U32" i="1" s="1"/>
  <c r="C159" i="1"/>
  <c r="R49" i="8"/>
  <c r="S49" i="8" s="1"/>
  <c r="T49" i="8" s="1"/>
  <c r="U49" i="8" s="1"/>
  <c r="C156" i="8" s="1"/>
  <c r="D159" i="1" l="1"/>
  <c r="D158" i="1"/>
  <c r="V32" i="1"/>
  <c r="B35" i="1"/>
  <c r="R50" i="8"/>
  <c r="S50" i="8" s="1"/>
  <c r="D35" i="1" l="1"/>
  <c r="C161" i="1" s="1"/>
  <c r="C35" i="1"/>
  <c r="B36" i="1" s="1"/>
  <c r="T50" i="8"/>
  <c r="U50" i="8" s="1"/>
  <c r="C157" i="8" s="1"/>
  <c r="R51" i="8" l="1"/>
  <c r="S51" i="8" s="1"/>
  <c r="T51" i="8" s="1"/>
  <c r="U51" i="8" s="1"/>
  <c r="C158" i="8" s="1"/>
  <c r="D160" i="1"/>
  <c r="D36" i="1"/>
  <c r="C162" i="1" s="1"/>
  <c r="C36" i="1"/>
  <c r="B37" i="1" s="1"/>
  <c r="R52" i="8" l="1"/>
  <c r="S52" i="8" s="1"/>
  <c r="S53" i="8" s="1"/>
  <c r="D37" i="1"/>
  <c r="C163" i="1" s="1"/>
  <c r="C37" i="1"/>
  <c r="B38" i="1" s="1"/>
  <c r="D162" i="1"/>
  <c r="D161" i="1"/>
  <c r="T52" i="8" l="1"/>
  <c r="U52" i="8" s="1"/>
  <c r="C38" i="1"/>
  <c r="D38" i="1"/>
  <c r="C164" i="1" s="1"/>
  <c r="B39" i="1"/>
  <c r="D163" i="1"/>
  <c r="T53" i="8" l="1"/>
  <c r="C39" i="1"/>
  <c r="D39" i="1"/>
  <c r="C165" i="1" s="1"/>
  <c r="D164" i="1" s="1"/>
  <c r="B40" i="1"/>
  <c r="C159" i="8"/>
  <c r="U53" i="8"/>
  <c r="V41" i="8"/>
  <c r="C40" i="1" l="1"/>
  <c r="D40" i="1"/>
  <c r="C166" i="1" s="1"/>
  <c r="D165" i="1" s="1"/>
  <c r="W41" i="8"/>
  <c r="X41" i="8" s="1"/>
  <c r="Y41" i="8" s="1"/>
  <c r="B41" i="1" l="1"/>
  <c r="C160" i="8"/>
  <c r="V42" i="8"/>
  <c r="C41" i="1" l="1"/>
  <c r="D41" i="1"/>
  <c r="C167" i="1" s="1"/>
  <c r="W42" i="8"/>
  <c r="X42" i="8" s="1"/>
  <c r="B42" i="1" l="1"/>
  <c r="D42" i="1"/>
  <c r="C168" i="1" s="1"/>
  <c r="D167" i="1" s="1"/>
  <c r="C42" i="1"/>
  <c r="D166" i="1"/>
  <c r="Y42" i="8"/>
  <c r="V43" i="8"/>
  <c r="B43" i="1" l="1"/>
  <c r="D43" i="1"/>
  <c r="C169" i="1" s="1"/>
  <c r="C43" i="1"/>
  <c r="B44" i="1" s="1"/>
  <c r="C44" i="1" s="1"/>
  <c r="B45" i="1" s="1"/>
  <c r="W43" i="8"/>
  <c r="C161" i="8"/>
  <c r="D44" i="1"/>
  <c r="C170" i="1" s="1"/>
  <c r="D168" i="1"/>
  <c r="X43" i="8" l="1"/>
  <c r="D45" i="1"/>
  <c r="C171" i="1" s="1"/>
  <c r="C45" i="1"/>
  <c r="D169" i="1"/>
  <c r="B46" i="1" l="1"/>
  <c r="Y43" i="8"/>
  <c r="V44" i="8"/>
  <c r="C46" i="1"/>
  <c r="C47" i="1" s="1"/>
  <c r="D46" i="1"/>
  <c r="D170" i="1"/>
  <c r="W44" i="8" l="1"/>
  <c r="X44" i="8" s="1"/>
  <c r="Y44" i="8" s="1"/>
  <c r="C162" i="8"/>
  <c r="C172" i="1"/>
  <c r="D47" i="1"/>
  <c r="E35" i="1"/>
  <c r="C163" i="8" l="1"/>
  <c r="V45" i="8"/>
  <c r="D171" i="1"/>
  <c r="F35" i="1"/>
  <c r="G35" i="1"/>
  <c r="W45" i="8" l="1"/>
  <c r="X45" i="8" s="1"/>
  <c r="Y45" i="8" s="1"/>
  <c r="E36" i="1"/>
  <c r="C173" i="1"/>
  <c r="V46" i="8" l="1"/>
  <c r="W46" i="8" s="1"/>
  <c r="X46" i="8" s="1"/>
  <c r="Y46" i="8" s="1"/>
  <c r="C165" i="8" s="1"/>
  <c r="C164" i="8"/>
  <c r="D172" i="1"/>
  <c r="F36" i="1"/>
  <c r="G36" i="1"/>
  <c r="E37" i="1" s="1"/>
  <c r="V47" i="8" l="1"/>
  <c r="G37" i="1"/>
  <c r="C175" i="1" s="1"/>
  <c r="F37" i="1"/>
  <c r="E38" i="1" s="1"/>
  <c r="C174" i="1"/>
  <c r="W47" i="8" l="1"/>
  <c r="X47" i="8" s="1"/>
  <c r="Y47" i="8" s="1"/>
  <c r="C166" i="8" s="1"/>
  <c r="F38" i="1"/>
  <c r="E39" i="1" s="1"/>
  <c r="G38" i="1"/>
  <c r="D174" i="1"/>
  <c r="D173" i="1"/>
  <c r="V48" i="8" l="1"/>
  <c r="W48" i="8" s="1"/>
  <c r="X48" i="8" s="1"/>
  <c r="Y48" i="8" s="1"/>
  <c r="C167" i="8" s="1"/>
  <c r="G39" i="1"/>
  <c r="C177" i="1" s="1"/>
  <c r="F39" i="1"/>
  <c r="C176" i="1"/>
  <c r="E40" i="1" l="1"/>
  <c r="V49" i="8"/>
  <c r="G40" i="1"/>
  <c r="F40" i="1"/>
  <c r="E41" i="1" s="1"/>
  <c r="D176" i="1"/>
  <c r="D175" i="1"/>
  <c r="W49" i="8" l="1"/>
  <c r="X49" i="8" s="1"/>
  <c r="Y49" i="8" s="1"/>
  <c r="C168" i="8" s="1"/>
  <c r="G41" i="1"/>
  <c r="C179" i="1" s="1"/>
  <c r="F41" i="1"/>
  <c r="E42" i="1" s="1"/>
  <c r="C178" i="1"/>
  <c r="V50" i="8" l="1"/>
  <c r="W50" i="8" s="1"/>
  <c r="X50" i="8" s="1"/>
  <c r="Y50" i="8" s="1"/>
  <c r="C169" i="8" s="1"/>
  <c r="G42" i="1"/>
  <c r="F42" i="1"/>
  <c r="E43" i="1" s="1"/>
  <c r="D178" i="1"/>
  <c r="D177" i="1"/>
  <c r="V51" i="8" l="1"/>
  <c r="G43" i="1"/>
  <c r="C181" i="1" s="1"/>
  <c r="F43" i="1"/>
  <c r="C180" i="1"/>
  <c r="E44" i="1" l="1"/>
  <c r="F44" i="1" s="1"/>
  <c r="W51" i="8"/>
  <c r="X51" i="8" s="1"/>
  <c r="Y51" i="8" s="1"/>
  <c r="C170" i="8" s="1"/>
  <c r="D180" i="1"/>
  <c r="D179" i="1"/>
  <c r="G44" i="1" l="1"/>
  <c r="C182" i="1" s="1"/>
  <c r="D181" i="1" s="1"/>
  <c r="V52" i="8"/>
  <c r="W52" i="8" s="1"/>
  <c r="E45" i="1" l="1"/>
  <c r="X52" i="8"/>
  <c r="W53" i="8"/>
  <c r="F45" i="1" l="1"/>
  <c r="G45" i="1"/>
  <c r="C183" i="1" s="1"/>
  <c r="D182" i="1" s="1"/>
  <c r="X53" i="8"/>
  <c r="Y52" i="8"/>
  <c r="E46" i="1" l="1"/>
  <c r="C171" i="8"/>
  <c r="Y53" i="8"/>
  <c r="Z41" i="8"/>
  <c r="G46" i="1" l="1"/>
  <c r="F46" i="1"/>
  <c r="F47" i="1" s="1"/>
  <c r="H35" i="1"/>
  <c r="AA41" i="8"/>
  <c r="I35" i="1" l="1"/>
  <c r="J35" i="1"/>
  <c r="C185" i="1" s="1"/>
  <c r="C184" i="1"/>
  <c r="D183" i="1" s="1"/>
  <c r="G47" i="1"/>
  <c r="AB41" i="8"/>
  <c r="AC41" i="8" s="1"/>
  <c r="D184" i="1"/>
  <c r="H36" i="1" l="1"/>
  <c r="Z42" i="8"/>
  <c r="C172" i="8"/>
  <c r="J36" i="1" l="1"/>
  <c r="I36" i="1"/>
  <c r="AA42" i="8"/>
  <c r="AB42" i="8" s="1"/>
  <c r="H37" i="1" l="1"/>
  <c r="C186" i="1"/>
  <c r="AC42" i="8"/>
  <c r="C173" i="8" s="1"/>
  <c r="Z43" i="8" l="1"/>
  <c r="AA43" i="8" s="1"/>
  <c r="I37" i="1"/>
  <c r="J37" i="1"/>
  <c r="C187" i="1" s="1"/>
  <c r="H38" i="1"/>
  <c r="D185" i="1"/>
  <c r="D186" i="1"/>
  <c r="J38" i="1" l="1"/>
  <c r="C188" i="1" s="1"/>
  <c r="D187" i="1" s="1"/>
  <c r="I38" i="1"/>
  <c r="H39" i="1" s="1"/>
  <c r="AB43" i="8"/>
  <c r="AC43" i="8" s="1"/>
  <c r="Z44" i="8" s="1"/>
  <c r="J39" i="1" l="1"/>
  <c r="I39" i="1"/>
  <c r="AA44" i="8"/>
  <c r="C174" i="8"/>
  <c r="H40" i="1" l="1"/>
  <c r="C189" i="1"/>
  <c r="AB44" i="8"/>
  <c r="AC44" i="8" s="1"/>
  <c r="D189" i="1" l="1"/>
  <c r="D188" i="1"/>
  <c r="J40" i="1"/>
  <c r="C190" i="1" s="1"/>
  <c r="I40" i="1"/>
  <c r="Z45" i="8"/>
  <c r="C175" i="8"/>
  <c r="H41" i="1" l="1"/>
  <c r="AA45" i="8"/>
  <c r="AB45" i="8" s="1"/>
  <c r="AC45" i="8" s="1"/>
  <c r="J41" i="1" l="1"/>
  <c r="C191" i="1" s="1"/>
  <c r="I41" i="1"/>
  <c r="H42" i="1" s="1"/>
  <c r="Z46" i="8"/>
  <c r="AA46" i="8" s="1"/>
  <c r="AB46" i="8" s="1"/>
  <c r="AC46" i="8" s="1"/>
  <c r="C177" i="8" s="1"/>
  <c r="C176" i="8"/>
  <c r="J42" i="1" l="1"/>
  <c r="C192" i="1" s="1"/>
  <c r="I42" i="1"/>
  <c r="D190" i="1"/>
  <c r="Z47" i="8"/>
  <c r="AA47" i="8" s="1"/>
  <c r="AB47" i="8" s="1"/>
  <c r="AC47" i="8" s="1"/>
  <c r="C178" i="8" s="1"/>
  <c r="H43" i="1" l="1"/>
  <c r="D191" i="1"/>
  <c r="Z48" i="8"/>
  <c r="J43" i="1" l="1"/>
  <c r="C193" i="1" s="1"/>
  <c r="I43" i="1"/>
  <c r="AA48" i="8"/>
  <c r="AB48" i="8" s="1"/>
  <c r="AC48" i="8" s="1"/>
  <c r="C179" i="8" s="1"/>
  <c r="D192" i="1" l="1"/>
  <c r="H44" i="1"/>
  <c r="Z49" i="8"/>
  <c r="AA49" i="8"/>
  <c r="AB49" i="8" s="1"/>
  <c r="AC49" i="8" s="1"/>
  <c r="C180" i="8" s="1"/>
  <c r="I44" i="1" l="1"/>
  <c r="J44" i="1"/>
  <c r="Z50" i="8"/>
  <c r="H45" i="1" l="1"/>
  <c r="J45" i="1"/>
  <c r="C195" i="1" s="1"/>
  <c r="I45" i="1"/>
  <c r="H46" i="1" s="1"/>
  <c r="C194" i="1"/>
  <c r="AA50" i="8"/>
  <c r="AB50" i="8" s="1"/>
  <c r="AC50" i="8" s="1"/>
  <c r="C181" i="8" s="1"/>
  <c r="I46" i="1" l="1"/>
  <c r="I47" i="1" s="1"/>
  <c r="J46" i="1"/>
  <c r="D194" i="1"/>
  <c r="D193" i="1"/>
  <c r="Z51" i="8"/>
  <c r="K35" i="1" l="1"/>
  <c r="C196" i="1"/>
  <c r="J47" i="1"/>
  <c r="AA51" i="8"/>
  <c r="AB51" i="8" s="1"/>
  <c r="AC51" i="8" s="1"/>
  <c r="C182" i="8" s="1"/>
  <c r="D195" i="1" l="1"/>
  <c r="M35" i="1"/>
  <c r="C197" i="1" s="1"/>
  <c r="D196" i="1" s="1"/>
  <c r="L35" i="1"/>
  <c r="K36" i="1" s="1"/>
  <c r="Z52" i="8"/>
  <c r="AA52" i="8" l="1"/>
  <c r="AA53" i="8" s="1"/>
  <c r="M36" i="1"/>
  <c r="C198" i="1" s="1"/>
  <c r="D197" i="1" s="1"/>
  <c r="L36" i="1"/>
  <c r="K37" i="1" s="1"/>
  <c r="AB52" i="8" l="1"/>
  <c r="M37" i="1"/>
  <c r="C199" i="1" s="1"/>
  <c r="L37" i="1"/>
  <c r="K38" i="1" s="1"/>
  <c r="L38" i="1"/>
  <c r="M38" i="1"/>
  <c r="D198" i="1"/>
  <c r="K39" i="1" l="1"/>
  <c r="AB53" i="8"/>
  <c r="AC52" i="8"/>
  <c r="B56" i="8" s="1"/>
  <c r="M39" i="1"/>
  <c r="C201" i="1" s="1"/>
  <c r="L39" i="1"/>
  <c r="C200" i="1"/>
  <c r="C56" i="8" l="1"/>
  <c r="D56" i="8" s="1"/>
  <c r="E56" i="8" s="1"/>
  <c r="C184" i="8" s="1"/>
  <c r="C183" i="8"/>
  <c r="AC53" i="8"/>
  <c r="K40" i="1"/>
  <c r="M40" i="1" s="1"/>
  <c r="D200" i="1"/>
  <c r="D199" i="1"/>
  <c r="B57" i="8" l="1"/>
  <c r="C57" i="8" s="1"/>
  <c r="D57" i="8" s="1"/>
  <c r="E57" i="8" s="1"/>
  <c r="L40" i="1"/>
  <c r="K41" i="1" s="1"/>
  <c r="L41" i="1"/>
  <c r="M41" i="1"/>
  <c r="C203" i="1" s="1"/>
  <c r="C202" i="1"/>
  <c r="K42" i="1" l="1"/>
  <c r="C185" i="8"/>
  <c r="B58" i="8"/>
  <c r="L42" i="1"/>
  <c r="K43" i="1" s="1"/>
  <c r="M42" i="1"/>
  <c r="C204" i="1" s="1"/>
  <c r="D202" i="1"/>
  <c r="D201" i="1"/>
  <c r="C58" i="8" l="1"/>
  <c r="D58" i="8" s="1"/>
  <c r="E58" i="8" s="1"/>
  <c r="M43" i="1"/>
  <c r="C205" i="1" s="1"/>
  <c r="D204" i="1" s="1"/>
  <c r="L43" i="1"/>
  <c r="K44" i="1" s="1"/>
  <c r="D203" i="1"/>
  <c r="C186" i="8" l="1"/>
  <c r="B59" i="8"/>
  <c r="L44" i="1"/>
  <c r="M44" i="1"/>
  <c r="C206" i="1" s="1"/>
  <c r="D205" i="1" s="1"/>
  <c r="K45" i="1" l="1"/>
  <c r="C59" i="8"/>
  <c r="D59" i="8" s="1"/>
  <c r="E59" i="8" s="1"/>
  <c r="L45" i="1"/>
  <c r="K46" i="1" s="1"/>
  <c r="M45" i="1"/>
  <c r="C207" i="1" s="1"/>
  <c r="D206" i="1" s="1"/>
  <c r="B60" i="8" l="1"/>
  <c r="C60" i="8" s="1"/>
  <c r="D60" i="8" s="1"/>
  <c r="E60" i="8" s="1"/>
  <c r="C188" i="8" s="1"/>
  <c r="C187" i="8"/>
  <c r="M46" i="1"/>
  <c r="L46" i="1"/>
  <c r="L47" i="1" s="1"/>
  <c r="N35" i="1" l="1"/>
  <c r="B61" i="8"/>
  <c r="C61" i="8" s="1"/>
  <c r="D61" i="8" s="1"/>
  <c r="E61" i="8" s="1"/>
  <c r="C189" i="8" s="1"/>
  <c r="O35" i="1"/>
  <c r="P35" i="1"/>
  <c r="N36" i="1" s="1"/>
  <c r="C208" i="1"/>
  <c r="M47" i="1"/>
  <c r="B62" i="8" l="1"/>
  <c r="D207" i="1"/>
  <c r="P36" i="1"/>
  <c r="C210" i="1" s="1"/>
  <c r="O36" i="1"/>
  <c r="C209" i="1"/>
  <c r="D209" i="1" l="1"/>
  <c r="C62" i="8"/>
  <c r="D62" i="8" s="1"/>
  <c r="E62" i="8" s="1"/>
  <c r="C190" i="8" s="1"/>
  <c r="D208" i="1"/>
  <c r="N37" i="1"/>
  <c r="B63" i="8" l="1"/>
  <c r="C63" i="8" s="1"/>
  <c r="P37" i="1"/>
  <c r="N38" i="1" s="1"/>
  <c r="O37" i="1"/>
  <c r="D63" i="8" l="1"/>
  <c r="E63" i="8" s="1"/>
  <c r="C191" i="8" s="1"/>
  <c r="P38" i="1"/>
  <c r="C212" i="1" s="1"/>
  <c r="O38" i="1"/>
  <c r="N39" i="1" s="1"/>
  <c r="C211" i="1"/>
  <c r="B64" i="8" l="1"/>
  <c r="P39" i="1"/>
  <c r="O39" i="1"/>
  <c r="N40" i="1" s="1"/>
  <c r="D211" i="1"/>
  <c r="D210" i="1"/>
  <c r="C64" i="8" l="1"/>
  <c r="D64" i="8" s="1"/>
  <c r="E64" i="8" s="1"/>
  <c r="C192" i="8" s="1"/>
  <c r="P40" i="1"/>
  <c r="C214" i="1" s="1"/>
  <c r="O40" i="1"/>
  <c r="N41" i="1" s="1"/>
  <c r="C213" i="1"/>
  <c r="B65" i="8" l="1"/>
  <c r="P41" i="1"/>
  <c r="O41" i="1"/>
  <c r="N42" i="1" s="1"/>
  <c r="D213" i="1"/>
  <c r="D212" i="1"/>
  <c r="C65" i="8" l="1"/>
  <c r="D65" i="8" s="1"/>
  <c r="E65" i="8" s="1"/>
  <c r="C193" i="8" s="1"/>
  <c r="O42" i="1"/>
  <c r="P42" i="1"/>
  <c r="C216" i="1" s="1"/>
  <c r="C215" i="1"/>
  <c r="B66" i="8" l="1"/>
  <c r="N43" i="1"/>
  <c r="O43" i="1" s="1"/>
  <c r="D215" i="1"/>
  <c r="D214" i="1"/>
  <c r="C66" i="8" l="1"/>
  <c r="P43" i="1"/>
  <c r="C217" i="1" s="1"/>
  <c r="N44" i="1"/>
  <c r="D216" i="1"/>
  <c r="D66" i="8" l="1"/>
  <c r="O44" i="1"/>
  <c r="N45" i="1" s="1"/>
  <c r="P44" i="1"/>
  <c r="C218" i="1" s="1"/>
  <c r="E66" i="8" l="1"/>
  <c r="B67" i="8"/>
  <c r="D217" i="1"/>
  <c r="P45" i="1"/>
  <c r="C219" i="1" s="1"/>
  <c r="O45" i="1"/>
  <c r="C67" i="8" l="1"/>
  <c r="C68" i="8" s="1"/>
  <c r="C194" i="8"/>
  <c r="N46" i="1"/>
  <c r="O46" i="1"/>
  <c r="O47" i="1" s="1"/>
  <c r="P46" i="1"/>
  <c r="D218" i="1"/>
  <c r="D67" i="8" l="1"/>
  <c r="D68" i="8" s="1"/>
  <c r="F56" i="8"/>
  <c r="Q35" i="1"/>
  <c r="C220" i="1"/>
  <c r="P47" i="1"/>
  <c r="S35" i="1"/>
  <c r="R35" i="1"/>
  <c r="Q36" i="1" s="1"/>
  <c r="E67" i="8" l="1"/>
  <c r="E68" i="8" s="1"/>
  <c r="G56" i="8"/>
  <c r="H56" i="8" s="1"/>
  <c r="I56" i="8" s="1"/>
  <c r="C196" i="8" s="1"/>
  <c r="C221" i="1"/>
  <c r="R36" i="1"/>
  <c r="S36" i="1"/>
  <c r="C222" i="1" s="1"/>
  <c r="D219" i="1"/>
  <c r="C195" i="8" l="1"/>
  <c r="F57" i="8"/>
  <c r="D221" i="1"/>
  <c r="Q37" i="1"/>
  <c r="D220" i="1"/>
  <c r="G57" i="8" l="1"/>
  <c r="H57" i="8" s="1"/>
  <c r="I57" i="8" s="1"/>
  <c r="C197" i="8" s="1"/>
  <c r="S37" i="1"/>
  <c r="R37" i="1"/>
  <c r="F58" i="8" l="1"/>
  <c r="C223" i="1"/>
  <c r="Q38" i="1"/>
  <c r="G58" i="8" l="1"/>
  <c r="H58" i="8" s="1"/>
  <c r="I58" i="8" s="1"/>
  <c r="C198" i="8" s="1"/>
  <c r="D222" i="1"/>
  <c r="S38" i="1"/>
  <c r="R38" i="1"/>
  <c r="Q39" i="1" s="1"/>
  <c r="F59" i="8" l="1"/>
  <c r="G59" i="8" s="1"/>
  <c r="H59" i="8" s="1"/>
  <c r="I59" i="8" s="1"/>
  <c r="C199" i="8" s="1"/>
  <c r="S39" i="1"/>
  <c r="C225" i="1" s="1"/>
  <c r="R39" i="1"/>
  <c r="C224" i="1"/>
  <c r="F60" i="8" l="1"/>
  <c r="G60" i="8" s="1"/>
  <c r="H60" i="8" s="1"/>
  <c r="I60" i="8" s="1"/>
  <c r="D224" i="1"/>
  <c r="D223" i="1"/>
  <c r="Q40" i="1"/>
  <c r="C200" i="8" l="1"/>
  <c r="F61" i="8"/>
  <c r="R40" i="1"/>
  <c r="S40" i="1"/>
  <c r="Q41" i="1" s="1"/>
  <c r="G61" i="8" l="1"/>
  <c r="H61" i="8" s="1"/>
  <c r="I61" i="8" s="1"/>
  <c r="C201" i="8" s="1"/>
  <c r="S41" i="1"/>
  <c r="C227" i="1" s="1"/>
  <c r="R41" i="1"/>
  <c r="C226" i="1"/>
  <c r="Q42" i="1" l="1"/>
  <c r="F62" i="8"/>
  <c r="G62" i="8" s="1"/>
  <c r="H62" i="8" s="1"/>
  <c r="I62" i="8" s="1"/>
  <c r="C202" i="8" s="1"/>
  <c r="R42" i="1"/>
  <c r="S42" i="1"/>
  <c r="C228" i="1" s="1"/>
  <c r="D227" i="1" s="1"/>
  <c r="D226" i="1"/>
  <c r="D225" i="1"/>
  <c r="F63" i="8" l="1"/>
  <c r="Q43" i="1"/>
  <c r="G63" i="8" l="1"/>
  <c r="H63" i="8" s="1"/>
  <c r="I63" i="8" s="1"/>
  <c r="C203" i="8" s="1"/>
  <c r="R43" i="1"/>
  <c r="S43" i="1"/>
  <c r="C229" i="1" s="1"/>
  <c r="Q44" i="1"/>
  <c r="F64" i="8" l="1"/>
  <c r="G64" i="8" s="1"/>
  <c r="H64" i="8" s="1"/>
  <c r="I64" i="8" s="1"/>
  <c r="C204" i="8" s="1"/>
  <c r="R44" i="1"/>
  <c r="Q45" i="1" s="1"/>
  <c r="S44" i="1"/>
  <c r="C230" i="1" s="1"/>
  <c r="D229" i="1" s="1"/>
  <c r="D228" i="1"/>
  <c r="F65" i="8" l="1"/>
  <c r="S45" i="1"/>
  <c r="C231" i="1" s="1"/>
  <c r="R45" i="1"/>
  <c r="D230" i="1"/>
  <c r="Q46" i="1" l="1"/>
  <c r="G65" i="8"/>
  <c r="H65" i="8" s="1"/>
  <c r="I65" i="8" s="1"/>
  <c r="C205" i="8" s="1"/>
  <c r="R46" i="1"/>
  <c r="R47" i="1" s="1"/>
  <c r="S46" i="1"/>
  <c r="T35" i="1" l="1"/>
  <c r="F66" i="8"/>
  <c r="G66" i="8" s="1"/>
  <c r="H66" i="8" s="1"/>
  <c r="I66" i="8" s="1"/>
  <c r="C206" i="8" s="1"/>
  <c r="U35" i="1"/>
  <c r="V35" i="1"/>
  <c r="C232" i="1"/>
  <c r="S47" i="1"/>
  <c r="T36" i="1" l="1"/>
  <c r="F67" i="8"/>
  <c r="U36" i="1"/>
  <c r="V36" i="1"/>
  <c r="C234" i="1" s="1"/>
  <c r="T37" i="1"/>
  <c r="C233" i="1"/>
  <c r="D231" i="1"/>
  <c r="D233" i="1" l="1"/>
  <c r="G67" i="8"/>
  <c r="G68" i="8" s="1"/>
  <c r="V37" i="1"/>
  <c r="U37" i="1"/>
  <c r="D232" i="1"/>
  <c r="H67" i="8" l="1"/>
  <c r="H68" i="8" s="1"/>
  <c r="C235" i="1"/>
  <c r="T38" i="1"/>
  <c r="I67" i="8" l="1"/>
  <c r="C207" i="8" s="1"/>
  <c r="V38" i="1"/>
  <c r="U38" i="1"/>
  <c r="T39" i="1" s="1"/>
  <c r="D234" i="1"/>
  <c r="J56" i="8" l="1"/>
  <c r="K56" i="8" s="1"/>
  <c r="I68" i="8"/>
  <c r="V39" i="1"/>
  <c r="C237" i="1" s="1"/>
  <c r="U39" i="1"/>
  <c r="C236" i="1"/>
  <c r="L56" i="8" l="1"/>
  <c r="M56" i="8" s="1"/>
  <c r="T40" i="1"/>
  <c r="D236" i="1"/>
  <c r="D235" i="1"/>
  <c r="V40" i="1"/>
  <c r="U40" i="1"/>
  <c r="T41" i="1" s="1"/>
  <c r="C208" i="8" l="1"/>
  <c r="J57" i="8"/>
  <c r="C238" i="1"/>
  <c r="V41" i="1"/>
  <c r="C239" i="1" s="1"/>
  <c r="U41" i="1"/>
  <c r="K57" i="8" l="1"/>
  <c r="L57" i="8" s="1"/>
  <c r="M57" i="8" s="1"/>
  <c r="T42" i="1"/>
  <c r="D238" i="1"/>
  <c r="D237" i="1"/>
  <c r="C209" i="8" l="1"/>
  <c r="J58" i="8"/>
  <c r="V42" i="1"/>
  <c r="C240" i="1" s="1"/>
  <c r="U42" i="1"/>
  <c r="T43" i="1" s="1"/>
  <c r="K58" i="8" l="1"/>
  <c r="L58" i="8" s="1"/>
  <c r="V43" i="1"/>
  <c r="C241" i="1" s="1"/>
  <c r="U43" i="1"/>
  <c r="D239" i="1"/>
  <c r="T44" i="1" l="1"/>
  <c r="M58" i="8"/>
  <c r="U44" i="1"/>
  <c r="V44" i="1"/>
  <c r="C242" i="1" s="1"/>
  <c r="D240" i="1"/>
  <c r="C210" i="8" l="1"/>
  <c r="J59" i="8"/>
  <c r="T45" i="1"/>
  <c r="D241" i="1"/>
  <c r="K59" i="8" l="1"/>
  <c r="L59" i="8" s="1"/>
  <c r="V45" i="1"/>
  <c r="C243" i="1" s="1"/>
  <c r="U45" i="1"/>
  <c r="T46" i="1" s="1"/>
  <c r="M59" i="8" l="1"/>
  <c r="V46" i="1"/>
  <c r="U46" i="1"/>
  <c r="U47" i="1" s="1"/>
  <c r="D242" i="1"/>
  <c r="C211" i="8" l="1"/>
  <c r="J60" i="8"/>
  <c r="C244" i="1"/>
  <c r="V47" i="1"/>
  <c r="B50" i="1"/>
  <c r="K60" i="8" l="1"/>
  <c r="L60" i="8" s="1"/>
  <c r="M60" i="8" s="1"/>
  <c r="D243" i="1"/>
  <c r="C50" i="1"/>
  <c r="D50" i="1"/>
  <c r="B51" i="1" s="1"/>
  <c r="J61" i="8" l="1"/>
  <c r="K61" i="8" s="1"/>
  <c r="C212" i="8"/>
  <c r="C51" i="1"/>
  <c r="D51" i="1"/>
  <c r="C246" i="1" s="1"/>
  <c r="C245" i="1"/>
  <c r="B52" i="1" l="1"/>
  <c r="L61" i="8"/>
  <c r="M61" i="8" s="1"/>
  <c r="C213" i="8" s="1"/>
  <c r="D52" i="1"/>
  <c r="C247" i="1" s="1"/>
  <c r="D246" i="1" s="1"/>
  <c r="C52" i="1"/>
  <c r="B53" i="1" s="1"/>
  <c r="D245" i="1"/>
  <c r="D244" i="1"/>
  <c r="J62" i="8" l="1"/>
  <c r="K62" i="8" s="1"/>
  <c r="L62" i="8" s="1"/>
  <c r="M62" i="8" s="1"/>
  <c r="C214" i="8" s="1"/>
  <c r="C53" i="1"/>
  <c r="D53" i="1"/>
  <c r="J63" i="8" l="1"/>
  <c r="K63" i="8" s="1"/>
  <c r="L63" i="8" s="1"/>
  <c r="M63" i="8" s="1"/>
  <c r="C215" i="8" s="1"/>
  <c r="C248" i="1"/>
  <c r="B54" i="1"/>
  <c r="J64" i="8" l="1"/>
  <c r="K64" i="8"/>
  <c r="L64" i="8" s="1"/>
  <c r="M64" i="8" s="1"/>
  <c r="C216" i="8" s="1"/>
  <c r="C54" i="1"/>
  <c r="D54" i="1"/>
  <c r="D247" i="1"/>
  <c r="B55" i="1" l="1"/>
  <c r="C55" i="1" s="1"/>
  <c r="J65" i="8"/>
  <c r="D55" i="1"/>
  <c r="C250" i="1" s="1"/>
  <c r="C249" i="1"/>
  <c r="K65" i="8" l="1"/>
  <c r="L65" i="8" s="1"/>
  <c r="M65" i="8" s="1"/>
  <c r="C217" i="8" s="1"/>
  <c r="D249" i="1"/>
  <c r="D248" i="1"/>
  <c r="B56" i="1"/>
  <c r="J66" i="8" l="1"/>
  <c r="D56" i="1"/>
  <c r="C56" i="1"/>
  <c r="B57" i="1" s="1"/>
  <c r="K66" i="8" l="1"/>
  <c r="L66" i="8" s="1"/>
  <c r="M66" i="8" s="1"/>
  <c r="C218" i="8" s="1"/>
  <c r="D57" i="1"/>
  <c r="C252" i="1" s="1"/>
  <c r="C57" i="1"/>
  <c r="C251" i="1"/>
  <c r="B58" i="1" l="1"/>
  <c r="D58" i="1" s="1"/>
  <c r="C253" i="1" s="1"/>
  <c r="D252" i="1" s="1"/>
  <c r="J67" i="8"/>
  <c r="K67" i="8" s="1"/>
  <c r="C58" i="1"/>
  <c r="D251" i="1"/>
  <c r="D250" i="1"/>
  <c r="L67" i="8" l="1"/>
  <c r="K68" i="8"/>
  <c r="B59" i="1"/>
  <c r="L68" i="8" l="1"/>
  <c r="M67" i="8"/>
  <c r="C59" i="1"/>
  <c r="B60" i="1" s="1"/>
  <c r="D59" i="1"/>
  <c r="C254" i="1" s="1"/>
  <c r="C219" i="8" l="1"/>
  <c r="M68" i="8"/>
  <c r="N56" i="8"/>
  <c r="D60" i="1"/>
  <c r="C255" i="1" s="1"/>
  <c r="D254" i="1" s="1"/>
  <c r="C60" i="1"/>
  <c r="D253" i="1"/>
  <c r="B61" i="1" l="1"/>
  <c r="O56" i="8"/>
  <c r="C61" i="1"/>
  <c r="C62" i="1" s="1"/>
  <c r="D61" i="1"/>
  <c r="P56" i="8" l="1"/>
  <c r="Q56" i="8" s="1"/>
  <c r="E50" i="1"/>
  <c r="C256" i="1"/>
  <c r="D62" i="1"/>
  <c r="N57" i="8" l="1"/>
  <c r="C220" i="8"/>
  <c r="D255" i="1"/>
  <c r="F50" i="1"/>
  <c r="G50" i="1"/>
  <c r="O57" i="8" l="1"/>
  <c r="C257" i="1"/>
  <c r="E51" i="1"/>
  <c r="P57" i="8" l="1"/>
  <c r="Q57" i="8" s="1"/>
  <c r="G51" i="1"/>
  <c r="F51" i="1"/>
  <c r="D256" i="1"/>
  <c r="C221" i="8" l="1"/>
  <c r="N58" i="8"/>
  <c r="C258" i="1"/>
  <c r="E52" i="1"/>
  <c r="O58" i="8" l="1"/>
  <c r="P58" i="8" s="1"/>
  <c r="Q58" i="8" s="1"/>
  <c r="F52" i="1"/>
  <c r="G52" i="1"/>
  <c r="D257" i="1"/>
  <c r="C222" i="8" l="1"/>
  <c r="N59" i="8"/>
  <c r="E53" i="1"/>
  <c r="C259" i="1"/>
  <c r="O59" i="8" l="1"/>
  <c r="D258" i="1"/>
  <c r="F53" i="1"/>
  <c r="E54" i="1" s="1"/>
  <c r="G53" i="1"/>
  <c r="P59" i="8" l="1"/>
  <c r="Q59" i="8" s="1"/>
  <c r="G54" i="1"/>
  <c r="C261" i="1" s="1"/>
  <c r="F54" i="1"/>
  <c r="E55" i="1" s="1"/>
  <c r="C260" i="1"/>
  <c r="C223" i="8" l="1"/>
  <c r="N60" i="8"/>
  <c r="F55" i="1"/>
  <c r="G55" i="1"/>
  <c r="D260" i="1"/>
  <c r="D259" i="1"/>
  <c r="E56" i="1" l="1"/>
  <c r="O60" i="8"/>
  <c r="G56" i="1"/>
  <c r="C263" i="1" s="1"/>
  <c r="F56" i="1"/>
  <c r="E57" i="1"/>
  <c r="C262" i="1"/>
  <c r="P60" i="8" l="1"/>
  <c r="Q60" i="8" s="1"/>
  <c r="C224" i="8" s="1"/>
  <c r="F57" i="1"/>
  <c r="E58" i="1" s="1"/>
  <c r="G57" i="1"/>
  <c r="C264" i="1" s="1"/>
  <c r="D263" i="1" s="1"/>
  <c r="D262" i="1"/>
  <c r="D261" i="1"/>
  <c r="N61" i="8" l="1"/>
  <c r="G58" i="1"/>
  <c r="C265" i="1" s="1"/>
  <c r="F58" i="1"/>
  <c r="E59" i="1" s="1"/>
  <c r="D264" i="1"/>
  <c r="O61" i="8" l="1"/>
  <c r="P61" i="8" s="1"/>
  <c r="Q61" i="8" s="1"/>
  <c r="C225" i="8" s="1"/>
  <c r="G59" i="1"/>
  <c r="C266" i="1" s="1"/>
  <c r="D265" i="1" s="1"/>
  <c r="F59" i="1"/>
  <c r="E60" i="1" s="1"/>
  <c r="N62" i="8" l="1"/>
  <c r="G60" i="1"/>
  <c r="C267" i="1" s="1"/>
  <c r="D266" i="1" s="1"/>
  <c r="F60" i="1"/>
  <c r="E61" i="1" l="1"/>
  <c r="G61" i="1" s="1"/>
  <c r="O62" i="8"/>
  <c r="P62" i="8" s="1"/>
  <c r="Q62" i="8" s="1"/>
  <c r="C226" i="8" s="1"/>
  <c r="F61" i="1" l="1"/>
  <c r="F62" i="1" s="1"/>
  <c r="N63" i="8"/>
  <c r="H50" i="1"/>
  <c r="C268" i="1"/>
  <c r="G62" i="1"/>
  <c r="O63" i="8" l="1"/>
  <c r="D267" i="1"/>
  <c r="I50" i="1"/>
  <c r="J50" i="1"/>
  <c r="H51" i="1" l="1"/>
  <c r="I51" i="1" s="1"/>
  <c r="P63" i="8"/>
  <c r="Q63" i="8" s="1"/>
  <c r="C227" i="8" s="1"/>
  <c r="C269" i="1"/>
  <c r="N64" i="8" l="1"/>
  <c r="O64" i="8" s="1"/>
  <c r="P64" i="8" s="1"/>
  <c r="Q64" i="8" s="1"/>
  <c r="C228" i="8" s="1"/>
  <c r="J51" i="1"/>
  <c r="C270" i="1" s="1"/>
  <c r="D269" i="1"/>
  <c r="D268" i="1"/>
  <c r="N65" i="8" l="1"/>
  <c r="O65" i="8" s="1"/>
  <c r="H52" i="1"/>
  <c r="J52" i="1" l="1"/>
  <c r="C271" i="1" s="1"/>
  <c r="D270" i="1" s="1"/>
  <c r="I52" i="1"/>
  <c r="P65" i="8"/>
  <c r="H53" i="1" l="1"/>
  <c r="J53" i="1"/>
  <c r="C272" i="1" s="1"/>
  <c r="D271" i="1" s="1"/>
  <c r="I53" i="1"/>
  <c r="H54" i="1" s="1"/>
  <c r="Q65" i="8"/>
  <c r="N66" i="8"/>
  <c r="J54" i="1" l="1"/>
  <c r="I54" i="1"/>
  <c r="H55" i="1" s="1"/>
  <c r="I55" i="1" s="1"/>
  <c r="O66" i="8"/>
  <c r="P66" i="8" s="1"/>
  <c r="C229" i="8"/>
  <c r="C273" i="1"/>
  <c r="J55" i="1" l="1"/>
  <c r="C274" i="1" s="1"/>
  <c r="Q66" i="8"/>
  <c r="N67" i="8" s="1"/>
  <c r="D273" i="1"/>
  <c r="D272" i="1"/>
  <c r="H56" i="1"/>
  <c r="O67" i="8" l="1"/>
  <c r="O68" i="8" s="1"/>
  <c r="C230" i="8"/>
  <c r="J56" i="1"/>
  <c r="C275" i="1" s="1"/>
  <c r="I56" i="1"/>
  <c r="P67" i="8" l="1"/>
  <c r="P68" i="8" s="1"/>
  <c r="H57" i="1"/>
  <c r="R56" i="8"/>
  <c r="J57" i="1"/>
  <c r="C276" i="1" s="1"/>
  <c r="D275" i="1" s="1"/>
  <c r="I57" i="1"/>
  <c r="D274" i="1"/>
  <c r="Q67" i="8" l="1"/>
  <c r="Q68" i="8" s="1"/>
  <c r="H58" i="1"/>
  <c r="S56" i="8"/>
  <c r="T56" i="8" s="1"/>
  <c r="U56" i="8" s="1"/>
  <c r="C232" i="8" s="1"/>
  <c r="I58" i="1"/>
  <c r="J58" i="1"/>
  <c r="C277" i="1" s="1"/>
  <c r="C231" i="8" l="1"/>
  <c r="R57" i="8"/>
  <c r="H59" i="1"/>
  <c r="D276" i="1"/>
  <c r="S57" i="8" l="1"/>
  <c r="J59" i="1"/>
  <c r="C278" i="1" s="1"/>
  <c r="I59" i="1"/>
  <c r="H60" i="1" l="1"/>
  <c r="T57" i="8"/>
  <c r="U57" i="8" s="1"/>
  <c r="C233" i="8" s="1"/>
  <c r="J60" i="1"/>
  <c r="C279" i="1" s="1"/>
  <c r="D278" i="1" s="1"/>
  <c r="I60" i="1"/>
  <c r="D277" i="1"/>
  <c r="R58" i="8" l="1"/>
  <c r="S58" i="8" s="1"/>
  <c r="T58" i="8" s="1"/>
  <c r="U58" i="8" s="1"/>
  <c r="C234" i="8" s="1"/>
  <c r="H61" i="1"/>
  <c r="I61" i="1"/>
  <c r="I62" i="1" s="1"/>
  <c r="J61" i="1"/>
  <c r="R59" i="8" l="1"/>
  <c r="S59" i="8" s="1"/>
  <c r="T59" i="8" s="1"/>
  <c r="U59" i="8" s="1"/>
  <c r="C235" i="8" s="1"/>
  <c r="C280" i="1"/>
  <c r="J62" i="1"/>
  <c r="K50" i="1"/>
  <c r="R60" i="8" l="1"/>
  <c r="L50" i="1"/>
  <c r="M50" i="1"/>
  <c r="D279" i="1"/>
  <c r="S60" i="8" l="1"/>
  <c r="T60" i="8" s="1"/>
  <c r="U60" i="8" s="1"/>
  <c r="C236" i="8" s="1"/>
  <c r="K51" i="1"/>
  <c r="C281" i="1"/>
  <c r="R61" i="8" l="1"/>
  <c r="L51" i="1"/>
  <c r="M51" i="1"/>
  <c r="D280" i="1"/>
  <c r="S61" i="8" l="1"/>
  <c r="C282" i="1"/>
  <c r="K52" i="1"/>
  <c r="T61" i="8" l="1"/>
  <c r="U61" i="8" s="1"/>
  <c r="C237" i="8" s="1"/>
  <c r="L52" i="1"/>
  <c r="M52" i="1"/>
  <c r="D281" i="1"/>
  <c r="R62" i="8" l="1"/>
  <c r="S62" i="8" s="1"/>
  <c r="T62" i="8" s="1"/>
  <c r="U62" i="8" s="1"/>
  <c r="C238" i="8" s="1"/>
  <c r="K53" i="1"/>
  <c r="L53" i="1"/>
  <c r="K54" i="1" s="1"/>
  <c r="M53" i="1"/>
  <c r="C284" i="1" s="1"/>
  <c r="C283" i="1"/>
  <c r="R63" i="8" l="1"/>
  <c r="S63" i="8" s="1"/>
  <c r="T63" i="8" s="1"/>
  <c r="U63" i="8" s="1"/>
  <c r="C239" i="8" s="1"/>
  <c r="L54" i="1"/>
  <c r="M54" i="1"/>
  <c r="C285" i="1" s="1"/>
  <c r="D284" i="1" s="1"/>
  <c r="K55" i="1"/>
  <c r="D283" i="1"/>
  <c r="D282" i="1"/>
  <c r="R64" i="8" l="1"/>
  <c r="L55" i="1"/>
  <c r="M55" i="1"/>
  <c r="C286" i="1" s="1"/>
  <c r="D285" i="1" s="1"/>
  <c r="K56" i="1" l="1"/>
  <c r="S64" i="8"/>
  <c r="L56" i="1"/>
  <c r="K57" i="1" s="1"/>
  <c r="M56" i="1"/>
  <c r="C287" i="1" s="1"/>
  <c r="T64" i="8" l="1"/>
  <c r="U64" i="8" s="1"/>
  <c r="C240" i="8" s="1"/>
  <c r="L57" i="1"/>
  <c r="M57" i="1"/>
  <c r="C288" i="1" s="1"/>
  <c r="D287" i="1" s="1"/>
  <c r="D286" i="1"/>
  <c r="R65" i="8" l="1"/>
  <c r="S65" i="8" s="1"/>
  <c r="T65" i="8" s="1"/>
  <c r="U65" i="8" s="1"/>
  <c r="C241" i="8" s="1"/>
  <c r="K58" i="1"/>
  <c r="M58" i="1"/>
  <c r="C289" i="1" s="1"/>
  <c r="D288" i="1" s="1"/>
  <c r="L58" i="1"/>
  <c r="R66" i="8" l="1"/>
  <c r="S66" i="8" s="1"/>
  <c r="T66" i="8" s="1"/>
  <c r="K59" i="1"/>
  <c r="L59" i="1"/>
  <c r="M59" i="1"/>
  <c r="C290" i="1" s="1"/>
  <c r="K60" i="1" l="1"/>
  <c r="U66" i="8"/>
  <c r="R67" i="8"/>
  <c r="L60" i="1"/>
  <c r="K61" i="1" s="1"/>
  <c r="M60" i="1"/>
  <c r="C291" i="1" s="1"/>
  <c r="D290" i="1"/>
  <c r="D289" i="1"/>
  <c r="S67" i="8" l="1"/>
  <c r="S68" i="8" s="1"/>
  <c r="C242" i="8"/>
  <c r="M61" i="1"/>
  <c r="L61" i="1"/>
  <c r="L62" i="1" s="1"/>
  <c r="T67" i="8" l="1"/>
  <c r="T68" i="8" s="1"/>
  <c r="N50" i="1"/>
  <c r="O50" i="1"/>
  <c r="P50" i="1"/>
  <c r="N51" i="1" s="1"/>
  <c r="C292" i="1"/>
  <c r="M62" i="1"/>
  <c r="U67" i="8" l="1"/>
  <c r="C243" i="8" s="1"/>
  <c r="V56" i="8"/>
  <c r="O51" i="1"/>
  <c r="P51" i="1"/>
  <c r="C294" i="1" s="1"/>
  <c r="N52" i="1"/>
  <c r="C293" i="1"/>
  <c r="D292" i="1"/>
  <c r="D291" i="1"/>
  <c r="U68" i="8" l="1"/>
  <c r="W56" i="8"/>
  <c r="P52" i="1"/>
  <c r="C295" i="1" s="1"/>
  <c r="D294" i="1" s="1"/>
  <c r="O52" i="1"/>
  <c r="D293" i="1"/>
  <c r="X56" i="8" l="1"/>
  <c r="Y56" i="8" s="1"/>
  <c r="C244" i="8" s="1"/>
  <c r="N53" i="1"/>
  <c r="V57" i="8" l="1"/>
  <c r="W57" i="8" s="1"/>
  <c r="X57" i="8" s="1"/>
  <c r="Y57" i="8" s="1"/>
  <c r="C245" i="8" s="1"/>
  <c r="O53" i="1"/>
  <c r="P53" i="1"/>
  <c r="V58" i="8" l="1"/>
  <c r="W58" i="8" s="1"/>
  <c r="X58" i="8" s="1"/>
  <c r="Y58" i="8" s="1"/>
  <c r="C246" i="8" s="1"/>
  <c r="C296" i="1"/>
  <c r="N54" i="1"/>
  <c r="V59" i="8" l="1"/>
  <c r="W59" i="8" s="1"/>
  <c r="X59" i="8" s="1"/>
  <c r="Y59" i="8" s="1"/>
  <c r="C247" i="8" s="1"/>
  <c r="P54" i="1"/>
  <c r="O54" i="1"/>
  <c r="N55" i="1" s="1"/>
  <c r="D295" i="1"/>
  <c r="V60" i="8" l="1"/>
  <c r="W60" i="8" s="1"/>
  <c r="X60" i="8" s="1"/>
  <c r="Y60" i="8" s="1"/>
  <c r="C248" i="8" s="1"/>
  <c r="O55" i="1"/>
  <c r="P55" i="1"/>
  <c r="C298" i="1" s="1"/>
  <c r="C297" i="1"/>
  <c r="V61" i="8" l="1"/>
  <c r="W61" i="8" s="1"/>
  <c r="X61" i="8" s="1"/>
  <c r="Y61" i="8" s="1"/>
  <c r="C249" i="8" s="1"/>
  <c r="D297" i="1"/>
  <c r="D296" i="1"/>
  <c r="N56" i="1"/>
  <c r="V62" i="8" l="1"/>
  <c r="W62" i="8" s="1"/>
  <c r="X62" i="8" s="1"/>
  <c r="Y62" i="8" s="1"/>
  <c r="C250" i="8" s="1"/>
  <c r="O56" i="1"/>
  <c r="P56" i="1"/>
  <c r="C299" i="1" s="1"/>
  <c r="V63" i="8" l="1"/>
  <c r="D298" i="1"/>
  <c r="N57" i="1"/>
  <c r="W63" i="8" l="1"/>
  <c r="X63" i="8" s="1"/>
  <c r="Y63" i="8" s="1"/>
  <c r="C251" i="8" s="1"/>
  <c r="P57" i="1"/>
  <c r="C300" i="1" s="1"/>
  <c r="O57" i="1"/>
  <c r="N58" i="1" s="1"/>
  <c r="V64" i="8" l="1"/>
  <c r="P58" i="1"/>
  <c r="C301" i="1" s="1"/>
  <c r="O58" i="1"/>
  <c r="D299" i="1"/>
  <c r="N59" i="1" l="1"/>
  <c r="W64" i="8"/>
  <c r="P59" i="1"/>
  <c r="C302" i="1" s="1"/>
  <c r="D301" i="1" s="1"/>
  <c r="O59" i="1"/>
  <c r="D300" i="1"/>
  <c r="N60" i="1" l="1"/>
  <c r="X64" i="8"/>
  <c r="Y64" i="8" s="1"/>
  <c r="C252" i="8" s="1"/>
  <c r="O60" i="1"/>
  <c r="P60" i="1"/>
  <c r="C303" i="1" s="1"/>
  <c r="V65" i="8" l="1"/>
  <c r="W65" i="8" s="1"/>
  <c r="D302" i="1"/>
  <c r="N61" i="1"/>
  <c r="X65" i="8" l="1"/>
  <c r="Y65" i="8" s="1"/>
  <c r="C253" i="8" s="1"/>
  <c r="O61" i="1"/>
  <c r="O62" i="1" s="1"/>
  <c r="P61" i="1"/>
  <c r="V66" i="8" l="1"/>
  <c r="W66" i="8" s="1"/>
  <c r="X66" i="8" s="1"/>
  <c r="Y66" i="8" s="1"/>
  <c r="C254" i="8" s="1"/>
  <c r="Q50" i="1"/>
  <c r="R50" i="1"/>
  <c r="Q51" i="1" s="1"/>
  <c r="S50" i="1"/>
  <c r="C304" i="1"/>
  <c r="P62" i="1"/>
  <c r="V67" i="8" l="1"/>
  <c r="W67" i="8" s="1"/>
  <c r="W68" i="8" s="1"/>
  <c r="R51" i="1"/>
  <c r="S51" i="1"/>
  <c r="C306" i="1" s="1"/>
  <c r="C305" i="1"/>
  <c r="D303" i="1"/>
  <c r="X67" i="8" l="1"/>
  <c r="X68" i="8" s="1"/>
  <c r="Z56" i="8"/>
  <c r="AA56" i="8" s="1"/>
  <c r="AB56" i="8" s="1"/>
  <c r="AC56" i="8" s="1"/>
  <c r="C256" i="8" s="1"/>
  <c r="D305" i="1"/>
  <c r="Q52" i="1"/>
  <c r="D304" i="1"/>
  <c r="Y67" i="8" l="1"/>
  <c r="Y68" i="8" s="1"/>
  <c r="Z57" i="8"/>
  <c r="S52" i="1"/>
  <c r="R52" i="1"/>
  <c r="C255" i="8" l="1"/>
  <c r="AA57" i="8"/>
  <c r="AB57" i="8" s="1"/>
  <c r="AC57" i="8" s="1"/>
  <c r="C257" i="8" s="1"/>
  <c r="C307" i="1"/>
  <c r="Q53" i="1"/>
  <c r="Z58" i="8" l="1"/>
  <c r="D306" i="1"/>
  <c r="S53" i="1"/>
  <c r="R53" i="1"/>
  <c r="Q54" i="1" l="1"/>
  <c r="AA58" i="8"/>
  <c r="R54" i="1"/>
  <c r="S54" i="1"/>
  <c r="C309" i="1" s="1"/>
  <c r="C308" i="1"/>
  <c r="Q55" i="1" l="1"/>
  <c r="AB58" i="8"/>
  <c r="AC58" i="8" s="1"/>
  <c r="C258" i="8" s="1"/>
  <c r="R55" i="1"/>
  <c r="Q56" i="1" s="1"/>
  <c r="S55" i="1"/>
  <c r="C310" i="1" s="1"/>
  <c r="D309" i="1"/>
  <c r="D308" i="1"/>
  <c r="D307" i="1"/>
  <c r="Z59" i="8" l="1"/>
  <c r="R56" i="1"/>
  <c r="Q57" i="1" s="1"/>
  <c r="S56" i="1"/>
  <c r="AA59" i="8" l="1"/>
  <c r="AB59" i="8" s="1"/>
  <c r="AC59" i="8" s="1"/>
  <c r="C259" i="8" s="1"/>
  <c r="S57" i="1"/>
  <c r="C312" i="1" s="1"/>
  <c r="R57" i="1"/>
  <c r="Q58" i="1" s="1"/>
  <c r="C311" i="1"/>
  <c r="Z60" i="8" l="1"/>
  <c r="AA60" i="8" s="1"/>
  <c r="AB60" i="8" s="1"/>
  <c r="AC60" i="8" s="1"/>
  <c r="C260" i="8" s="1"/>
  <c r="D311" i="1"/>
  <c r="D310" i="1"/>
  <c r="R58" i="1"/>
  <c r="S58" i="1"/>
  <c r="C313" i="1" s="1"/>
  <c r="Z61" i="8" l="1"/>
  <c r="AA61" i="8" s="1"/>
  <c r="D312" i="1"/>
  <c r="Q59" i="1"/>
  <c r="AB61" i="8" l="1"/>
  <c r="AC61" i="8" s="1"/>
  <c r="C261" i="8" s="1"/>
  <c r="Z62" i="8"/>
  <c r="AA62" i="8" s="1"/>
  <c r="AB62" i="8" s="1"/>
  <c r="AC62" i="8" s="1"/>
  <c r="C262" i="8" s="1"/>
  <c r="R59" i="1"/>
  <c r="S59" i="1"/>
  <c r="C314" i="1" s="1"/>
  <c r="Z63" i="8" l="1"/>
  <c r="AA63" i="8" s="1"/>
  <c r="AB63" i="8" s="1"/>
  <c r="AC63" i="8" s="1"/>
  <c r="C263" i="8" s="1"/>
  <c r="D313" i="1"/>
  <c r="Q60" i="1"/>
  <c r="Z64" i="8" l="1"/>
  <c r="R60" i="1"/>
  <c r="S60" i="1"/>
  <c r="C315" i="1" s="1"/>
  <c r="Q61" i="1"/>
  <c r="AA64" i="8" l="1"/>
  <c r="AB64" i="8" s="1"/>
  <c r="AC64" i="8" s="1"/>
  <c r="C264" i="8" s="1"/>
  <c r="R61" i="1"/>
  <c r="R62" i="1" s="1"/>
  <c r="S61" i="1"/>
  <c r="T50" i="1" s="1"/>
  <c r="D314" i="1"/>
  <c r="Z65" i="8" l="1"/>
  <c r="U50" i="1"/>
  <c r="V50" i="1" s="1"/>
  <c r="C316" i="1"/>
  <c r="S62" i="1"/>
  <c r="AA65" i="8" l="1"/>
  <c r="AB65" i="8" s="1"/>
  <c r="AC65" i="8" s="1"/>
  <c r="C265" i="8" s="1"/>
  <c r="D316" i="1"/>
  <c r="I66" i="1"/>
  <c r="D315" i="1"/>
  <c r="T51" i="1"/>
  <c r="Z66" i="8" l="1"/>
  <c r="AA66" i="8" s="1"/>
  <c r="AB66" i="8" s="1"/>
  <c r="AC66" i="8" s="1"/>
  <c r="C266" i="8" s="1"/>
  <c r="U51" i="1"/>
  <c r="T52" i="1" s="1"/>
  <c r="Z67" i="8" l="1"/>
  <c r="AA67" i="8" s="1"/>
  <c r="U52" i="1"/>
  <c r="T53" i="1" s="1"/>
  <c r="V51" i="1"/>
  <c r="V52" i="1" l="1"/>
  <c r="AB67" i="8"/>
  <c r="AA68" i="8"/>
  <c r="U53" i="1"/>
  <c r="T54" i="1" s="1"/>
  <c r="V53" i="1" l="1"/>
  <c r="AB68" i="8"/>
  <c r="AC67" i="8"/>
  <c r="U54" i="1"/>
  <c r="T55" i="1" s="1"/>
  <c r="V54" i="1" l="1"/>
  <c r="C267" i="8"/>
  <c r="AC68" i="8"/>
  <c r="B71" i="8"/>
  <c r="U55" i="1"/>
  <c r="V55" i="1" s="1"/>
  <c r="T56" i="1"/>
  <c r="C71" i="8" l="1"/>
  <c r="U56" i="1"/>
  <c r="V56" i="1" s="1"/>
  <c r="D71" i="8" l="1"/>
  <c r="E71" i="8" s="1"/>
  <c r="T57" i="1"/>
  <c r="B72" i="8" l="1"/>
  <c r="C268" i="8"/>
  <c r="U57" i="1"/>
  <c r="V57" i="1" s="1"/>
  <c r="T58" i="1"/>
  <c r="C72" i="8" l="1"/>
  <c r="U58" i="1"/>
  <c r="V58" i="1" s="1"/>
  <c r="T59" i="1" l="1"/>
  <c r="D72" i="8"/>
  <c r="E72" i="8" s="1"/>
  <c r="B73" i="8" s="1"/>
  <c r="U59" i="1"/>
  <c r="T60" i="1" s="1"/>
  <c r="V59" i="1"/>
  <c r="C73" i="8" l="1"/>
  <c r="D73" i="8" s="1"/>
  <c r="E73" i="8" s="1"/>
  <c r="C269" i="8"/>
  <c r="U60" i="1"/>
  <c r="V60" i="1" s="1"/>
  <c r="T61" i="1"/>
  <c r="C270" i="8" l="1"/>
  <c r="B74" i="8"/>
  <c r="U61" i="1"/>
  <c r="U62" i="1" s="1"/>
  <c r="I64" i="1" s="1"/>
  <c r="C74" i="8" l="1"/>
  <c r="D74" i="8" s="1"/>
  <c r="E74" i="8" s="1"/>
  <c r="V61" i="1"/>
  <c r="V62" i="1" s="1"/>
  <c r="I65" i="1" s="1"/>
  <c r="C271" i="8" l="1"/>
  <c r="B75" i="8"/>
  <c r="C75" i="8" l="1"/>
  <c r="D75" i="8" s="1"/>
  <c r="E75" i="8" s="1"/>
  <c r="B76" i="8" l="1"/>
  <c r="C76" i="8" s="1"/>
  <c r="C272" i="8"/>
  <c r="D76" i="8" l="1"/>
  <c r="E76" i="8" s="1"/>
  <c r="C273" i="8" s="1"/>
  <c r="B77" i="8" l="1"/>
  <c r="C77" i="8" s="1"/>
  <c r="D77" i="8" s="1"/>
  <c r="E77" i="8" s="1"/>
  <c r="C274" i="8" s="1"/>
  <c r="B78" i="8" l="1"/>
  <c r="C78" i="8" s="1"/>
  <c r="D78" i="8" s="1"/>
  <c r="E78" i="8" s="1"/>
  <c r="C275" i="8" s="1"/>
  <c r="B79" i="8" l="1"/>
  <c r="C79" i="8" l="1"/>
  <c r="D79" i="8" s="1"/>
  <c r="E79" i="8" s="1"/>
  <c r="C276" i="8" s="1"/>
  <c r="B80" i="8" l="1"/>
  <c r="C80" i="8" s="1"/>
  <c r="D80" i="8" l="1"/>
  <c r="E80" i="8" s="1"/>
  <c r="C277" i="8" s="1"/>
  <c r="B81" i="8" l="1"/>
  <c r="C81" i="8" s="1"/>
  <c r="D81" i="8" s="1"/>
  <c r="E81" i="8" s="1"/>
  <c r="C278" i="8" s="1"/>
  <c r="B82" i="8" l="1"/>
  <c r="C82" i="8" s="1"/>
  <c r="C83" i="8" s="1"/>
  <c r="D82" i="8" l="1"/>
  <c r="D83" i="8" s="1"/>
  <c r="E82" i="8" l="1"/>
  <c r="C279" i="8" s="1"/>
  <c r="F71" i="8"/>
  <c r="G71" i="8" s="1"/>
  <c r="E83" i="8" l="1"/>
  <c r="H71" i="8"/>
  <c r="I71" i="8" s="1"/>
  <c r="C280" i="8" s="1"/>
  <c r="F72" i="8" l="1"/>
  <c r="G72" i="8" s="1"/>
  <c r="H72" i="8" s="1"/>
  <c r="I72" i="8" s="1"/>
  <c r="C281" i="8" l="1"/>
  <c r="F73" i="8"/>
  <c r="G73" i="8" l="1"/>
  <c r="H73" i="8" l="1"/>
  <c r="I73" i="8" s="1"/>
  <c r="F74" i="8" s="1"/>
  <c r="G74" i="8" l="1"/>
  <c r="H74" i="8" s="1"/>
  <c r="I74" i="8" s="1"/>
  <c r="C283" i="8" s="1"/>
  <c r="C282" i="8"/>
  <c r="F75" i="8" l="1"/>
  <c r="G75" i="8" s="1"/>
  <c r="H75" i="8" s="1"/>
  <c r="I75" i="8" s="1"/>
  <c r="C284" i="8" l="1"/>
  <c r="F76" i="8"/>
  <c r="G76" i="8" l="1"/>
  <c r="H76" i="8" s="1"/>
  <c r="I76" i="8" s="1"/>
  <c r="C285" i="8" s="1"/>
  <c r="F77" i="8" l="1"/>
  <c r="G77" i="8" l="1"/>
  <c r="H77" i="8" s="1"/>
  <c r="I77" i="8" s="1"/>
  <c r="C286" i="8" s="1"/>
  <c r="F78" i="8" l="1"/>
  <c r="G78" i="8" s="1"/>
  <c r="H78" i="8" s="1"/>
  <c r="I78" i="8" s="1"/>
  <c r="C287" i="8" s="1"/>
  <c r="F79" i="8" l="1"/>
  <c r="G79" i="8" l="1"/>
  <c r="H79" i="8" s="1"/>
  <c r="I79" i="8" s="1"/>
  <c r="C288" i="8" s="1"/>
  <c r="F80" i="8" l="1"/>
  <c r="G80" i="8" s="1"/>
  <c r="H80" i="8" l="1"/>
  <c r="I80" i="8" s="1"/>
  <c r="C289" i="8" s="1"/>
  <c r="F81" i="8" l="1"/>
  <c r="G81" i="8" l="1"/>
  <c r="H81" i="8" s="1"/>
  <c r="I81" i="8" s="1"/>
  <c r="C290" i="8" s="1"/>
  <c r="F82" i="8" l="1"/>
  <c r="G82" i="8" l="1"/>
  <c r="G83" i="8" s="1"/>
  <c r="H82" i="8" l="1"/>
  <c r="H83" i="8" s="1"/>
  <c r="I82" i="8" l="1"/>
  <c r="I83" i="8" s="1"/>
  <c r="J71" i="8"/>
  <c r="C291" i="8" l="1"/>
  <c r="K71" i="8"/>
  <c r="L71" i="8" s="1"/>
  <c r="M71" i="8" s="1"/>
  <c r="C292" i="8" s="1"/>
  <c r="J72" i="8" l="1"/>
  <c r="K72" i="8" l="1"/>
  <c r="L72" i="8" s="1"/>
  <c r="M72" i="8" s="1"/>
  <c r="C293" i="8" s="1"/>
  <c r="J73" i="8" l="1"/>
  <c r="K73" i="8" s="1"/>
  <c r="L73" i="8" s="1"/>
  <c r="M73" i="8" s="1"/>
  <c r="J74" i="8" l="1"/>
  <c r="C294" i="8"/>
  <c r="K74" i="8" l="1"/>
  <c r="L74" i="8" s="1"/>
  <c r="M74" i="8" s="1"/>
  <c r="C295" i="8" l="1"/>
  <c r="J75" i="8"/>
  <c r="K75" i="8" l="1"/>
  <c r="L75" i="8" s="1"/>
  <c r="M75" i="8" s="1"/>
  <c r="C296" i="8" l="1"/>
  <c r="J76" i="8"/>
  <c r="K76" i="8" l="1"/>
  <c r="L76" i="8" s="1"/>
  <c r="M76" i="8" s="1"/>
  <c r="C297" i="8" s="1"/>
  <c r="J77" i="8" l="1"/>
  <c r="K77" i="8" l="1"/>
  <c r="L77" i="8" s="1"/>
  <c r="M77" i="8" s="1"/>
  <c r="C298" i="8" s="1"/>
  <c r="J78" i="8" l="1"/>
  <c r="K78" i="8"/>
  <c r="L78" i="8" s="1"/>
  <c r="M78" i="8" s="1"/>
  <c r="C299" i="8" s="1"/>
  <c r="J79" i="8" l="1"/>
  <c r="K79" i="8" l="1"/>
  <c r="L79" i="8" s="1"/>
  <c r="M79" i="8" s="1"/>
  <c r="C300" i="8" s="1"/>
  <c r="J80" i="8" l="1"/>
  <c r="K80" i="8" s="1"/>
  <c r="L80" i="8" l="1"/>
  <c r="M80" i="8" s="1"/>
  <c r="C301" i="8" s="1"/>
  <c r="J81" i="8" l="1"/>
  <c r="K81" i="8" s="1"/>
  <c r="L81" i="8" s="1"/>
  <c r="M81" i="8" s="1"/>
  <c r="C302" i="8" s="1"/>
  <c r="J82" i="8" l="1"/>
  <c r="K82" i="8" s="1"/>
  <c r="K83" i="8" s="1"/>
  <c r="L82" i="8" l="1"/>
  <c r="L83" i="8" s="1"/>
  <c r="M82" i="8" l="1"/>
  <c r="N71" i="8" s="1"/>
  <c r="O71" i="8" s="1"/>
  <c r="C303" i="8" l="1"/>
  <c r="M83" i="8"/>
  <c r="P71" i="8"/>
  <c r="Q71" i="8" s="1"/>
  <c r="N72" i="8" l="1"/>
  <c r="C304" i="8"/>
  <c r="O72" i="8" l="1"/>
  <c r="P72" i="8" s="1"/>
  <c r="Q72" i="8" s="1"/>
  <c r="C305" i="8" l="1"/>
  <c r="N73" i="8"/>
  <c r="O73" i="8" l="1"/>
  <c r="P73" i="8" s="1"/>
  <c r="Q73" i="8" s="1"/>
  <c r="C306" i="8" l="1"/>
  <c r="N74" i="8"/>
  <c r="O74" i="8" l="1"/>
  <c r="P74" i="8" s="1"/>
  <c r="Q74" i="8" s="1"/>
  <c r="C307" i="8" l="1"/>
  <c r="N75" i="8"/>
  <c r="O75" i="8" l="1"/>
  <c r="P75" i="8" l="1"/>
  <c r="Q75" i="8" s="1"/>
  <c r="C308" i="8" s="1"/>
  <c r="N76" i="8" l="1"/>
  <c r="O76" i="8" l="1"/>
  <c r="P76" i="8" l="1"/>
  <c r="Q76" i="8" s="1"/>
  <c r="C309" i="8" s="1"/>
  <c r="N77" i="8" l="1"/>
  <c r="O77" i="8" s="1"/>
  <c r="P77" i="8" s="1"/>
  <c r="Q77" i="8" s="1"/>
  <c r="C310" i="8" s="1"/>
  <c r="N78" i="8" l="1"/>
  <c r="O78" i="8" s="1"/>
  <c r="P78" i="8" s="1"/>
  <c r="Q78" i="8" s="1"/>
  <c r="C311" i="8" s="1"/>
  <c r="N79" i="8" l="1"/>
  <c r="O79" i="8" l="1"/>
  <c r="P79" i="8" l="1"/>
  <c r="Q79" i="8" s="1"/>
  <c r="C312" i="8" s="1"/>
  <c r="N80" i="8" l="1"/>
  <c r="O80" i="8" s="1"/>
  <c r="P80" i="8" s="1"/>
  <c r="Q80" i="8" s="1"/>
  <c r="C313" i="8" s="1"/>
  <c r="N81" i="8" l="1"/>
  <c r="O81" i="8" s="1"/>
  <c r="P81" i="8" l="1"/>
  <c r="Q81" i="8" s="1"/>
  <c r="C314" i="8" s="1"/>
  <c r="N82" i="8" l="1"/>
  <c r="O82" i="8" s="1"/>
  <c r="O83" i="8" s="1"/>
  <c r="P82" i="8" l="1"/>
  <c r="P83" i="8" s="1"/>
  <c r="Q82" i="8" l="1"/>
  <c r="Q83" i="8" s="1"/>
  <c r="R71" i="8" l="1"/>
  <c r="C315" i="8"/>
  <c r="S71" i="8" l="1"/>
  <c r="T71" i="8" s="1"/>
  <c r="U71" i="8" s="1"/>
  <c r="C316" i="8" s="1"/>
  <c r="R72" i="8" l="1"/>
  <c r="S72" i="8" l="1"/>
  <c r="T72" i="8" s="1"/>
  <c r="U72" i="8" s="1"/>
  <c r="C317" i="8" s="1"/>
  <c r="R73" i="8" l="1"/>
  <c r="S73" i="8" s="1"/>
  <c r="T73" i="8" s="1"/>
  <c r="U73" i="8" s="1"/>
  <c r="C318" i="8" s="1"/>
  <c r="R74" i="8" l="1"/>
  <c r="S74" i="8" s="1"/>
  <c r="T74" i="8" s="1"/>
  <c r="U74" i="8" s="1"/>
  <c r="C319" i="8" s="1"/>
  <c r="R75" i="8" l="1"/>
  <c r="S75" i="8" s="1"/>
  <c r="T75" i="8" s="1"/>
  <c r="U75" i="8" s="1"/>
  <c r="C320" i="8" s="1"/>
  <c r="R76" i="8" l="1"/>
  <c r="S76" i="8" s="1"/>
  <c r="T76" i="8" l="1"/>
  <c r="U76" i="8" s="1"/>
  <c r="C321" i="8" s="1"/>
  <c r="R77" i="8" l="1"/>
  <c r="S77" i="8" l="1"/>
  <c r="T77" i="8" s="1"/>
  <c r="U77" i="8" s="1"/>
  <c r="C322" i="8" s="1"/>
  <c r="R78" i="8" l="1"/>
  <c r="S78" i="8" l="1"/>
  <c r="T78" i="8" l="1"/>
  <c r="U78" i="8" s="1"/>
  <c r="C323" i="8" s="1"/>
  <c r="R79" i="8" l="1"/>
  <c r="S79" i="8" s="1"/>
  <c r="T79" i="8" s="1"/>
  <c r="U79" i="8" s="1"/>
  <c r="C324" i="8" s="1"/>
  <c r="R80" i="8" l="1"/>
  <c r="S80" i="8" s="1"/>
  <c r="T80" i="8" s="1"/>
  <c r="U80" i="8" s="1"/>
  <c r="C325" i="8" s="1"/>
  <c r="R81" i="8" l="1"/>
  <c r="S81" i="8" l="1"/>
  <c r="T81" i="8" l="1"/>
  <c r="U81" i="8" l="1"/>
  <c r="R82" i="8"/>
  <c r="S82" i="8" l="1"/>
  <c r="S83" i="8" s="1"/>
  <c r="C326" i="8"/>
  <c r="T82" i="8" l="1"/>
  <c r="T83" i="8" s="1"/>
  <c r="U82" i="8" l="1"/>
  <c r="C327" i="8" s="1"/>
  <c r="V71" i="8"/>
  <c r="U83" i="8" l="1"/>
  <c r="W71" i="8"/>
  <c r="X71" i="8" l="1"/>
  <c r="Y71" i="8" s="1"/>
  <c r="C328" i="8" s="1"/>
  <c r="V72" i="8" l="1"/>
  <c r="W72" i="8" s="1"/>
  <c r="X72" i="8" s="1"/>
  <c r="Y72" i="8" s="1"/>
  <c r="C329" i="8" s="1"/>
  <c r="V73" i="8" l="1"/>
  <c r="W73" i="8" s="1"/>
  <c r="X73" i="8" s="1"/>
  <c r="Y73" i="8" l="1"/>
  <c r="C330" i="8" s="1"/>
  <c r="V74" i="8"/>
  <c r="W74" i="8" l="1"/>
  <c r="X74" i="8" s="1"/>
  <c r="Y74" i="8" s="1"/>
  <c r="C331" i="8" l="1"/>
  <c r="V75" i="8"/>
  <c r="W75" i="8" l="1"/>
  <c r="X75" i="8" s="1"/>
  <c r="Y75" i="8" s="1"/>
  <c r="V76" i="8" l="1"/>
  <c r="W76" i="8"/>
  <c r="C332" i="8"/>
  <c r="X76" i="8" l="1"/>
  <c r="Y76" i="8" s="1"/>
  <c r="C333" i="8" s="1"/>
  <c r="V77" i="8" l="1"/>
  <c r="W77" i="8" s="1"/>
  <c r="X77" i="8" s="1"/>
  <c r="Y77" i="8" s="1"/>
  <c r="C334" i="8" s="1"/>
  <c r="V78" i="8" l="1"/>
  <c r="W78" i="8" s="1"/>
  <c r="X78" i="8" s="1"/>
  <c r="Y78" i="8" s="1"/>
  <c r="C335" i="8" s="1"/>
  <c r="V79" i="8" l="1"/>
  <c r="W79" i="8" s="1"/>
  <c r="X79" i="8" l="1"/>
  <c r="Y79" i="8" s="1"/>
  <c r="C336" i="8" s="1"/>
  <c r="V80" i="8" l="1"/>
  <c r="W80" i="8" s="1"/>
  <c r="X80" i="8" s="1"/>
  <c r="Y80" i="8" s="1"/>
  <c r="C337" i="8" s="1"/>
  <c r="V81" i="8" l="1"/>
  <c r="W81" i="8" s="1"/>
  <c r="X81" i="8" s="1"/>
  <c r="Y81" i="8" s="1"/>
  <c r="C338" i="8" s="1"/>
  <c r="V82" i="8" l="1"/>
  <c r="W82" i="8" s="1"/>
  <c r="W83" i="8" s="1"/>
  <c r="X82" i="8" l="1"/>
  <c r="X83" i="8" s="1"/>
  <c r="Y82" i="8" l="1"/>
  <c r="C339" i="8" s="1"/>
  <c r="K89" i="8" s="1"/>
  <c r="Z71" i="8" l="1"/>
  <c r="Z72" i="8" s="1"/>
  <c r="AA72" i="8" s="1"/>
  <c r="AB72" i="8" s="1"/>
  <c r="Y83" i="8"/>
  <c r="AA71" i="8" l="1"/>
  <c r="AB71" i="8" s="1"/>
  <c r="AC71" i="8" s="1"/>
  <c r="AC72" i="8"/>
  <c r="Z73" i="8"/>
  <c r="AA73" i="8" l="1"/>
  <c r="AB73" i="8" s="1"/>
  <c r="AC73" i="8" l="1"/>
  <c r="Z74" i="8" s="1"/>
  <c r="AA74" i="8" l="1"/>
  <c r="AB74" i="8" s="1"/>
  <c r="AC74" i="8" l="1"/>
  <c r="Z75" i="8"/>
  <c r="AA75" i="8" l="1"/>
  <c r="AB75" i="8" s="1"/>
  <c r="AC75" i="8" l="1"/>
  <c r="Z76" i="8" s="1"/>
  <c r="AA76" i="8" l="1"/>
  <c r="AB76" i="8" s="1"/>
  <c r="AC76" i="8" l="1"/>
  <c r="Z77" i="8"/>
  <c r="AA77" i="8" l="1"/>
  <c r="AB77" i="8" s="1"/>
  <c r="AC77" i="8" l="1"/>
  <c r="Z78" i="8"/>
  <c r="AA78" i="8" l="1"/>
  <c r="AB78" i="8" s="1"/>
  <c r="AC78" i="8" l="1"/>
  <c r="Z79" i="8" s="1"/>
  <c r="AA79" i="8" l="1"/>
  <c r="AB79" i="8" s="1"/>
  <c r="AC79" i="8" l="1"/>
  <c r="Z80" i="8" s="1"/>
  <c r="AA80" i="8" l="1"/>
  <c r="AB80" i="8" s="1"/>
  <c r="AC80" i="8" l="1"/>
  <c r="Z81" i="8"/>
  <c r="AA81" i="8" l="1"/>
  <c r="AB81" i="8" l="1"/>
  <c r="AC81" i="8" s="1"/>
  <c r="Z82" i="8" l="1"/>
  <c r="AA82" i="8" s="1"/>
  <c r="AB82" i="8" l="1"/>
  <c r="AA83" i="8"/>
  <c r="K86" i="8" s="1"/>
  <c r="AB83" i="8" l="1"/>
  <c r="K87" i="8" s="1"/>
  <c r="AC82" i="8"/>
  <c r="AC83" i="8" s="1"/>
  <c r="K88" i="8" s="1"/>
  <c r="K85" i="8" l="1"/>
</calcChain>
</file>

<file path=xl/sharedStrings.xml><?xml version="1.0" encoding="utf-8"?>
<sst xmlns="http://schemas.openxmlformats.org/spreadsheetml/2006/main" count="361" uniqueCount="106">
  <si>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</si>
  <si>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</si>
  <si>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</si>
  <si>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</si>
  <si>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</si>
  <si>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</si>
  <si>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</si>
  <si>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</si>
  <si>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</si>
  <si>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</si>
  <si>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</si>
  <si>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</si>
  <si>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</si>
  <si>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</si>
  <si>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</si>
  <si>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</si>
  <si>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</si>
  <si>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</si>
  <si>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</si>
  <si>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</si>
  <si>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</si>
  <si>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</si>
  <si>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</si>
  <si>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</si>
  <si>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</si>
  <si>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</si>
  <si>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</si>
  <si>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</si>
  <si>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</si>
  <si>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</si>
  <si>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</si>
  <si>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</si>
  <si>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</si>
  <si>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</si>
  <si>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</si>
  <si>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</si>
  <si>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</si>
  <si>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</si>
  <si>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</si>
  <si>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</si>
  <si>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</si>
  <si>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</si>
  <si>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</si>
  <si>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</si>
  <si>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</si>
  <si>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</si>
  <si>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</si>
  <si>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</si>
  <si>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</si>
  <si>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</si>
  <si>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</si>
  <si>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</si>
  <si>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</si>
  <si>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</si>
  <si>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</si>
  <si>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</si>
  <si>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</si>
  <si>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</si>
  <si>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</si>
  <si>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</si>
  <si>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</si>
  <si>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</si>
  <si>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</si>
  <si>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“Житло в кредит” (вторинний ринок)</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</si>
  <si>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</si>
  <si>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</si>
  <si>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</si>
  <si>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</si>
  <si>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</si>
  <si>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</si>
  <si>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Вартість забезпечення, грн.</t>
  </si>
  <si>
    <t>Сума кредиту, грн.</t>
  </si>
  <si>
    <t>на придбання АВТО</t>
  </si>
  <si>
    <t>оплату Комісії за надання кредиту</t>
  </si>
  <si>
    <t>оплату страхового платежу за перший рік страхування за договором страхування життя або від нещасного випадку</t>
  </si>
  <si>
    <t>оплату страхового платежу за перший рік страхування за договором страхування транспортного засобу (КАСКО)</t>
  </si>
  <si>
    <t xml:space="preserve">Відкриття поточного рахунку, грн. </t>
  </si>
  <si>
    <t>…</t>
  </si>
  <si>
    <t>Додаткові платежі на користь Банку/третіх осіб</t>
  </si>
  <si>
    <t>Орієнтовна реальна річна процентна ставка, % річних</t>
  </si>
  <si>
    <t>Застереження: наведені обчислення орієнтовної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</si>
  <si>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Орієнтовна 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Орієнтовна реальна річна процентна ставка обчислена з використанням фінансової функції ЧИСТВНДОХ програмного продукту Microsoft Excel.</t>
  </si>
  <si>
    <t>Додаток 6.1. до протоколу Кредитної Ради АБ "УКРГАЗБАНК" від 14.01.2020 №9/5</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</si>
  <si>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орієнтовної реальної річної процентної ставки та орієнтовної загальної вартості кредиту для споживача.</t>
  </si>
  <si>
    <t>Відкриття поточного рахунку, операції за яким здійснюються з використанням електронних платіжних засобів ("ЕКО-кредитка")</t>
  </si>
  <si>
    <t>окремо плата не стягується</t>
  </si>
  <si>
    <t>Державне мито за посвідчення договору забезпечення, % від вартості забезпечення</t>
  </si>
  <si>
    <t>Комісія за надання кредиту, % від суми кредиту</t>
  </si>
  <si>
    <t>місяці кредитування , міс</t>
  </si>
  <si>
    <t>Процентна ставка (номінальна), % річних на перші</t>
  </si>
  <si>
    <t>1/%</t>
  </si>
  <si>
    <t>Калькулятор
Житло в кредит (вторинний ринок)</t>
  </si>
  <si>
    <t>заповнюється Клієнтом, виходячи з обраних умов</t>
  </si>
  <si>
    <t>Збір на обов'язкове державне пенсійне страхування, 1% від вартості нерухомості</t>
  </si>
  <si>
    <t>Послуги нотаріуса (орієнтовно), грн.</t>
  </si>
  <si>
    <t>Вартiсть послуг нотарiуса щодо державної реєстрацiї припинення iпотеки в ДРРП, грн. (в кінці строку кредиту), орієнтовно</t>
  </si>
  <si>
    <t>Страхування предмету забезпечення, % від вартості забезпечення
 (щорічно, після отримання правовстановлюючих документів на нерухомість), орієнтовно</t>
  </si>
  <si>
    <t>Страхування особисто Позичальника, % від суми залишку заборгованості по кредиту (щорічно), орієнтовно</t>
  </si>
  <si>
    <t>Оцінка предмету забезпечення СОД (орієнтовно), грн.</t>
  </si>
  <si>
    <t>Платежі за супровідні послуги кредитодавця, обов'язкові для укладання договору  (оплачується в грн.):</t>
  </si>
  <si>
    <t>Платежі за супровідні послуги третіх осіб, обов'язкові для укладення договору/отримання, 
обслуговування та повернення кредиту (оплачуються у грн.)</t>
  </si>
  <si>
    <t>Загальні витрати за кредитом (проценти за користуваннґ кредитом, комісії та інші обов'язкові платежі за супровідні послуги кредитодавця,кредитного посередника (за наявності) та третії осіб, пов'язані з отриманням, обслуговуванням та поверненням кредиту), грн., з них:</t>
  </si>
  <si>
    <t xml:space="preserve"> - Платежі за супровідні послуги кредитодавця, пов'язані з отриманням, обслуговуванням та поверненням кредиту, грн.</t>
  </si>
  <si>
    <t xml:space="preserve"> - Платежі за супровідні послуги третіх осіб, пов'язані з отриманням, обслуговуванням та поверненням кредиту), грн.</t>
  </si>
  <si>
    <t>згідно тарифів на оцінку квартири</t>
  </si>
  <si>
    <t>Комісія за управління кредитними коштами, в частині оформлення договорів забезпечення, % від суми кредиту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</si>
</sst>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mmmm"/>
    <numFmt numFmtId="166" formatCode="0.0000"/>
    <numFmt numFmtId="167" formatCode="0.000000"/>
    <numFmt numFmtId="168" formatCode="0.0%"/>
  </numFmts>
  <fonts count="19"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i/>
      <sz val="11"/>
      <name val="Times New Roman"/>
      <family val="1"/>
      <charset val="204"/>
    </font>
    <font>
      <sz val="11"/>
      <color theme="1"/>
      <name val="Calibri"/>
      <family val="2"/>
      <scheme val="minor"/>
    </font>
    <font>
      <sz val="11"/>
      <color theme="1"/>
      <name val="Times New Roman"/>
      <family val="1"/>
      <charset val="204"/>
    </font>
    <font>
      <sz val="11"/>
      <color rgb="FFFF0000"/>
      <name val="Times New Roman"/>
      <family val="1"/>
      <charset val="204"/>
    </font>
    <font>
      <sz val="11"/>
      <color theme="1" tint="0.499984740745262"/>
      <name val="Times New Roman"/>
      <family val="1"/>
      <charset val="204"/>
    </font>
    <font>
      <i/>
      <sz val="11"/>
      <color rgb="FFFF0000"/>
      <name val="Times New Roman"/>
      <family val="1"/>
      <charset val="204"/>
    </font>
  </fonts>
  <fills count="7">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197">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4" borderId="0" xfId="0" applyFont="1" applyFill="1" applyProtection="1">
      <protection hidden="1"/>
    </xf>
    <xf numFmtId="0" fontId="5" fillId="0" borderId="2" xfId="0" applyFont="1" applyFill="1" applyBorder="1" applyAlignment="1" applyProtection="1">
      <alignment horizontal="center" vertical="center" wrapText="1" shrinkToFit="1"/>
      <protection hidden="1"/>
    </xf>
    <xf numFmtId="0" fontId="5" fillId="0" borderId="3" xfId="0" applyFont="1" applyFill="1" applyBorder="1" applyAlignment="1" applyProtection="1">
      <alignment horizontal="center" vertical="center" wrapText="1" shrinkToFit="1"/>
      <protection hidden="1"/>
    </xf>
    <xf numFmtId="165" fontId="5" fillId="0" borderId="4" xfId="0" applyNumberFormat="1" applyFont="1" applyFill="1" applyBorder="1" applyAlignment="1" applyProtection="1">
      <alignment horizontal="left" shrinkToFit="1"/>
      <protection hidden="1"/>
    </xf>
    <xf numFmtId="4" fontId="5" fillId="0" borderId="5" xfId="0" applyNumberFormat="1" applyFont="1" applyFill="1" applyBorder="1" applyAlignment="1" applyProtection="1">
      <alignment shrinkToFit="1"/>
      <protection hidden="1"/>
    </xf>
    <xf numFmtId="4" fontId="5" fillId="0" borderId="1"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6"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6"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6"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4" borderId="0" xfId="0" applyNumberFormat="1" applyFill="1" applyProtection="1">
      <protection hidden="1"/>
    </xf>
    <xf numFmtId="4" fontId="5" fillId="4"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3" borderId="13" xfId="0" applyNumberFormat="1" applyFont="1" applyFill="1" applyBorder="1" applyAlignment="1" applyProtection="1">
      <protection hidden="1"/>
    </xf>
    <xf numFmtId="0" fontId="5" fillId="3" borderId="0" xfId="0" applyFont="1" applyFill="1" applyAlignment="1" applyProtection="1">
      <protection hidden="1"/>
    </xf>
    <xf numFmtId="10" fontId="5" fillId="3"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6" fillId="0" borderId="0" xfId="0" applyFont="1" applyAlignment="1" applyProtection="1">
      <alignment horizontal="left"/>
      <protection hidden="1"/>
    </xf>
    <xf numFmtId="0" fontId="5" fillId="0" borderId="0" xfId="0" applyFont="1" applyAlignment="1" applyProtection="1">
      <alignment horizontal="right"/>
      <protection hidden="1"/>
    </xf>
    <xf numFmtId="0" fontId="0" fillId="0" borderId="18" xfId="0" applyBorder="1" applyAlignment="1">
      <alignment horizontal="right"/>
    </xf>
    <xf numFmtId="0" fontId="5" fillId="2" borderId="0" xfId="0" applyFont="1" applyFill="1" applyBorder="1" applyAlignment="1" applyProtection="1">
      <alignment horizontal="left" vertical="center"/>
      <protection hidden="1"/>
    </xf>
    <xf numFmtId="0" fontId="0" fillId="0" borderId="18" xfId="0" applyBorder="1" applyAlignment="1">
      <alignment horizontal="right" wrapText="1"/>
    </xf>
    <xf numFmtId="0" fontId="5" fillId="0" borderId="19" xfId="0" applyFont="1" applyFill="1" applyBorder="1" applyAlignment="1" applyProtection="1">
      <alignment horizontal="left" shrinkToFit="1"/>
      <protection hidden="1"/>
    </xf>
    <xf numFmtId="0" fontId="0" fillId="0" borderId="0" xfId="0" applyFill="1"/>
    <xf numFmtId="10" fontId="5" fillId="3" borderId="14" xfId="4" applyNumberFormat="1" applyFont="1" applyFill="1" applyBorder="1" applyAlignment="1" applyProtection="1">
      <protection hidden="1"/>
    </xf>
    <xf numFmtId="10" fontId="5" fillId="0" borderId="0" xfId="0" applyNumberFormat="1" applyFont="1" applyFill="1" applyProtection="1">
      <protection hidden="1"/>
    </xf>
    <xf numFmtId="0" fontId="5" fillId="0" borderId="21" xfId="0" applyFont="1" applyFill="1" applyBorder="1" applyAlignment="1" applyProtection="1">
      <alignment horizontal="center" vertical="center" wrapText="1" shrinkToFit="1"/>
      <protection hidden="1"/>
    </xf>
    <xf numFmtId="2" fontId="16" fillId="4" borderId="20" xfId="4" applyNumberFormat="1" applyFont="1" applyFill="1" applyBorder="1" applyAlignment="1" applyProtection="1">
      <alignment horizontal="right"/>
      <protection hidden="1"/>
    </xf>
    <xf numFmtId="2" fontId="16" fillId="4" borderId="18" xfId="4" applyNumberFormat="1" applyFont="1" applyFill="1" applyBorder="1" applyAlignment="1" applyProtection="1">
      <alignment horizontal="right"/>
      <protection hidden="1"/>
    </xf>
    <xf numFmtId="0" fontId="5" fillId="0" borderId="0" xfId="0" applyFont="1" applyFill="1" applyBorder="1" applyAlignment="1" applyProtection="1">
      <alignment horizontal="center" vertical="center" wrapText="1" shrinkToFit="1"/>
      <protection hidden="1"/>
    </xf>
    <xf numFmtId="0" fontId="0" fillId="0" borderId="0" xfId="0" applyProtection="1">
      <protection hidden="1"/>
    </xf>
    <xf numFmtId="0" fontId="5" fillId="4" borderId="0" xfId="0" applyFont="1" applyFill="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15" fillId="3" borderId="13" xfId="2" applyFont="1" applyFill="1" applyBorder="1" applyAlignment="1">
      <alignment horizontal="left" vertical="center" wrapText="1"/>
    </xf>
    <xf numFmtId="0" fontId="16" fillId="0" borderId="0" xfId="0" applyFont="1" applyBorder="1" applyAlignment="1" applyProtection="1">
      <alignment horizontal="left"/>
      <protection hidden="1"/>
    </xf>
    <xf numFmtId="0" fontId="16" fillId="0" borderId="0" xfId="0" applyFont="1" applyAlignment="1" applyProtection="1">
      <alignment horizontal="left"/>
      <protection hidden="1"/>
    </xf>
    <xf numFmtId="0" fontId="16" fillId="0" borderId="24" xfId="0" applyFont="1" applyBorder="1" applyAlignment="1" applyProtection="1">
      <alignment horizontal="left"/>
      <protection hidden="1"/>
    </xf>
    <xf numFmtId="0" fontId="12" fillId="3" borderId="0" xfId="0" applyFont="1" applyFill="1" applyAlignment="1" applyProtection="1">
      <alignment horizontal="center" vertical="center" wrapText="1"/>
      <protection hidden="1"/>
    </xf>
    <xf numFmtId="0" fontId="12" fillId="3" borderId="0" xfId="0" applyFont="1" applyFill="1" applyAlignment="1" applyProtection="1">
      <alignment horizontal="center" vertical="center"/>
      <protection hidden="1"/>
    </xf>
    <xf numFmtId="0" fontId="17" fillId="0" borderId="0" xfId="0" applyFont="1" applyAlignment="1" applyProtection="1">
      <alignment horizontal="center"/>
      <protection hidden="1"/>
    </xf>
    <xf numFmtId="0" fontId="18" fillId="0" borderId="20" xfId="1" applyFont="1" applyFill="1" applyBorder="1" applyAlignment="1" applyProtection="1">
      <alignment horizontal="left" vertical="center" wrapText="1"/>
      <protection hidden="1"/>
    </xf>
    <xf numFmtId="0" fontId="18" fillId="0" borderId="25" xfId="1" applyFont="1" applyFill="1" applyBorder="1" applyAlignment="1" applyProtection="1">
      <alignment horizontal="left" vertical="center" wrapText="1"/>
      <protection hidden="1"/>
    </xf>
    <xf numFmtId="0" fontId="18" fillId="0" borderId="18" xfId="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26" xfId="0" applyFont="1" applyFill="1" applyBorder="1" applyAlignment="1" applyProtection="1">
      <alignment horizontal="left" shrinkToFit="1"/>
      <protection hidden="1"/>
    </xf>
    <xf numFmtId="0" fontId="5" fillId="0" borderId="27" xfId="0" applyFont="1" applyFill="1" applyBorder="1" applyAlignment="1" applyProtection="1">
      <alignment horizontal="left" shrinkToFit="1"/>
      <protection hidden="1"/>
    </xf>
    <xf numFmtId="0" fontId="5" fillId="0" borderId="28" xfId="0" applyFont="1" applyFill="1" applyBorder="1" applyAlignment="1" applyProtection="1">
      <alignment horizontal="left" shrinkToFit="1"/>
      <protection hidden="1"/>
    </xf>
    <xf numFmtId="0" fontId="11" fillId="0" borderId="18" xfId="0" applyFont="1" applyBorder="1" applyAlignment="1">
      <alignment horizontal="left" vertical="center" wrapText="1"/>
    </xf>
    <xf numFmtId="0" fontId="5" fillId="0" borderId="20" xfId="0" applyFont="1" applyFill="1" applyBorder="1" applyAlignment="1" applyProtection="1">
      <alignment horizontal="left" shrinkToFit="1"/>
      <protection hidden="1"/>
    </xf>
    <xf numFmtId="0" fontId="5" fillId="0" borderId="25"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protection locked="0"/>
    </xf>
    <xf numFmtId="4" fontId="5" fillId="4" borderId="13" xfId="0" applyNumberFormat="1" applyFont="1" applyFill="1" applyBorder="1" applyAlignment="1" applyProtection="1">
      <alignment horizontal="right"/>
      <protection locked="0"/>
    </xf>
    <xf numFmtId="0" fontId="5" fillId="4" borderId="13" xfId="0" applyNumberFormat="1" applyFont="1" applyFill="1" applyBorder="1" applyAlignment="1" applyProtection="1">
      <alignment horizontal="right"/>
      <protection locked="0" hidden="1"/>
    </xf>
    <xf numFmtId="0" fontId="5" fillId="0" borderId="13" xfId="0" applyFont="1" applyFill="1" applyBorder="1" applyAlignment="1" applyProtection="1">
      <alignment horizontal="left"/>
      <protection hidden="1"/>
    </xf>
    <xf numFmtId="14" fontId="15" fillId="3" borderId="13" xfId="2" applyNumberFormat="1" applyFont="1" applyFill="1" applyBorder="1" applyAlignment="1">
      <alignment horizontal="center" vertical="center" wrapText="1"/>
    </xf>
    <xf numFmtId="0" fontId="15" fillId="3" borderId="13" xfId="2" applyFont="1" applyFill="1" applyBorder="1" applyAlignment="1">
      <alignment horizontal="center" vertical="center" wrapText="1"/>
    </xf>
    <xf numFmtId="0" fontId="15" fillId="4" borderId="13" xfId="2" applyFont="1" applyFill="1" applyBorder="1" applyAlignment="1" applyProtection="1">
      <alignment horizontal="center" vertical="center" wrapText="1"/>
      <protection locked="0"/>
    </xf>
    <xf numFmtId="0" fontId="15" fillId="0" borderId="13" xfId="2" applyFont="1" applyBorder="1" applyAlignment="1">
      <alignment horizontal="center" vertical="center" wrapText="1"/>
    </xf>
    <xf numFmtId="0" fontId="15" fillId="3" borderId="14" xfId="2" applyFont="1" applyFill="1" applyBorder="1" applyAlignment="1">
      <alignment horizontal="left" vertical="center" wrapText="1"/>
    </xf>
    <xf numFmtId="0" fontId="0" fillId="3" borderId="13" xfId="0" applyFill="1" applyBorder="1" applyAlignment="1">
      <alignment horizontal="left"/>
    </xf>
    <xf numFmtId="0" fontId="5" fillId="3" borderId="13" xfId="2" applyFont="1" applyFill="1" applyBorder="1" applyAlignment="1">
      <alignment horizontal="left" vertical="center" wrapText="1"/>
    </xf>
    <xf numFmtId="0" fontId="5" fillId="0" borderId="0" xfId="0" applyFont="1" applyFill="1" applyAlignment="1" applyProtection="1">
      <alignment horizontal="left"/>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5" fillId="0" borderId="22" xfId="0" applyFont="1" applyFill="1" applyBorder="1" applyAlignment="1" applyProtection="1">
      <alignment horizontal="center" vertical="center" textRotation="45"/>
      <protection hidden="1"/>
    </xf>
    <xf numFmtId="0" fontId="5" fillId="0" borderId="23" xfId="0" applyFont="1" applyFill="1" applyBorder="1" applyAlignment="1" applyProtection="1">
      <alignment horizontal="center" vertical="center" textRotation="45"/>
      <protection hidden="1"/>
    </xf>
    <xf numFmtId="1" fontId="5" fillId="4" borderId="13" xfId="0" quotePrefix="1" applyNumberFormat="1" applyFont="1" applyFill="1" applyBorder="1" applyAlignment="1" applyProtection="1">
      <alignment horizontal="right"/>
      <protection locked="0"/>
    </xf>
    <xf numFmtId="0" fontId="5" fillId="0" borderId="29" xfId="0" applyFont="1" applyFill="1" applyBorder="1" applyAlignment="1" applyProtection="1">
      <alignment horizontal="right"/>
      <protection hidden="1"/>
    </xf>
    <xf numFmtId="10" fontId="5" fillId="3" borderId="20" xfId="3" applyNumberFormat="1" applyFont="1" applyFill="1" applyBorder="1" applyAlignment="1" applyProtection="1">
      <alignment horizontal="right"/>
      <protection locked="0"/>
    </xf>
    <xf numFmtId="10" fontId="5" fillId="3" borderId="18" xfId="3" applyNumberFormat="1" applyFont="1" applyFill="1" applyBorder="1" applyAlignment="1" applyProtection="1">
      <alignment horizontal="right"/>
      <protection locked="0"/>
    </xf>
    <xf numFmtId="2" fontId="5" fillId="4" borderId="13" xfId="0" applyNumberFormat="1" applyFont="1" applyFill="1" applyBorder="1" applyAlignment="1" applyProtection="1">
      <alignment horizontal="right"/>
      <protection hidden="1"/>
    </xf>
    <xf numFmtId="4" fontId="5" fillId="5" borderId="30"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13" xfId="0" applyFont="1" applyFill="1" applyBorder="1" applyAlignment="1" applyProtection="1">
      <alignment horizontal="left" shrinkToFit="1"/>
      <protection hidden="1"/>
    </xf>
    <xf numFmtId="0" fontId="5" fillId="0" borderId="18" xfId="0" applyFont="1" applyFill="1" applyBorder="1" applyAlignment="1" applyProtection="1">
      <alignment horizontal="left" shrinkToFit="1"/>
      <protection hidden="1"/>
    </xf>
    <xf numFmtId="10" fontId="5" fillId="3" borderId="13" xfId="3" applyNumberFormat="1" applyFont="1" applyFill="1" applyBorder="1" applyAlignment="1" applyProtection="1">
      <alignment horizontal="right"/>
    </xf>
    <xf numFmtId="0" fontId="5" fillId="0" borderId="20" xfId="0" applyFont="1" applyFill="1" applyBorder="1" applyAlignment="1" applyProtection="1">
      <alignment horizontal="left" vertical="center" wrapText="1" shrinkToFit="1"/>
      <protection hidden="1"/>
    </xf>
    <xf numFmtId="0" fontId="5" fillId="0" borderId="25" xfId="0" applyFont="1" applyFill="1" applyBorder="1" applyAlignment="1" applyProtection="1">
      <alignment horizontal="left" vertical="center" wrapText="1" shrinkToFit="1"/>
      <protection hidden="1"/>
    </xf>
    <xf numFmtId="0" fontId="5" fillId="0" borderId="18" xfId="0" applyFont="1" applyFill="1" applyBorder="1" applyAlignment="1" applyProtection="1">
      <alignment horizontal="left" vertical="center" wrapText="1" shrinkToFit="1"/>
      <protection hidden="1"/>
    </xf>
    <xf numFmtId="2" fontId="5" fillId="0" borderId="20" xfId="0" applyNumberFormat="1" applyFont="1" applyFill="1" applyBorder="1" applyAlignment="1" applyProtection="1">
      <alignment horizontal="left" vertical="top"/>
      <protection locked="0" hidden="1"/>
    </xf>
    <xf numFmtId="2" fontId="5" fillId="0" borderId="18" xfId="0" applyNumberFormat="1" applyFont="1" applyFill="1" applyBorder="1" applyAlignment="1" applyProtection="1">
      <alignment horizontal="left" vertical="top"/>
      <protection locked="0" hidden="1"/>
    </xf>
    <xf numFmtId="4" fontId="5" fillId="3" borderId="20" xfId="0" applyNumberFormat="1" applyFont="1" applyFill="1" applyBorder="1" applyAlignment="1" applyProtection="1">
      <alignment horizontal="right"/>
      <protection locked="0"/>
    </xf>
    <xf numFmtId="4" fontId="5" fillId="3" borderId="18" xfId="0" applyNumberFormat="1" applyFont="1" applyFill="1" applyBorder="1" applyAlignment="1" applyProtection="1">
      <alignment horizontal="right"/>
      <protection locked="0"/>
    </xf>
    <xf numFmtId="0" fontId="5" fillId="0" borderId="0" xfId="0" applyFont="1" applyFill="1" applyAlignment="1" applyProtection="1">
      <alignment horizontal="left" vertical="center"/>
      <protection hidden="1"/>
    </xf>
    <xf numFmtId="0" fontId="17"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13" fillId="0" borderId="0" xfId="0" applyFont="1" applyAlignment="1" applyProtection="1">
      <alignment horizontal="center"/>
      <protection hidden="1"/>
    </xf>
    <xf numFmtId="0" fontId="18" fillId="0" borderId="20" xfId="1" applyFont="1" applyFill="1" applyBorder="1" applyAlignment="1" applyProtection="1">
      <alignment horizontal="center" vertical="center" wrapText="1"/>
      <protection hidden="1"/>
    </xf>
    <xf numFmtId="0" fontId="18" fillId="0" borderId="25" xfId="1" applyFont="1" applyFill="1" applyBorder="1" applyAlignment="1" applyProtection="1">
      <alignment horizontal="center" vertical="center" wrapText="1"/>
      <protection hidden="1"/>
    </xf>
    <xf numFmtId="0" fontId="18" fillId="0" borderId="18" xfId="1" applyFont="1" applyFill="1" applyBorder="1" applyAlignment="1" applyProtection="1">
      <alignment horizontal="center" vertical="center" wrapText="1"/>
      <protection hidden="1"/>
    </xf>
    <xf numFmtId="0" fontId="5" fillId="0" borderId="20" xfId="0" applyFont="1" applyFill="1" applyBorder="1" applyAlignment="1" applyProtection="1">
      <alignment horizontal="right"/>
      <protection hidden="1"/>
    </xf>
    <xf numFmtId="0" fontId="0" fillId="0" borderId="25" xfId="0" applyBorder="1" applyAlignment="1">
      <alignment horizontal="right"/>
    </xf>
    <xf numFmtId="0" fontId="0" fillId="0" borderId="18" xfId="0" applyBorder="1" applyAlignment="1">
      <alignment horizontal="right"/>
    </xf>
    <xf numFmtId="0" fontId="5" fillId="0" borderId="20" xfId="0" applyFont="1" applyFill="1" applyBorder="1" applyAlignment="1" applyProtection="1">
      <alignment horizontal="right" wrapText="1"/>
      <protection hidden="1"/>
    </xf>
    <xf numFmtId="0" fontId="0" fillId="0" borderId="25" xfId="0" applyBorder="1" applyAlignment="1">
      <alignment horizontal="right" wrapText="1"/>
    </xf>
    <xf numFmtId="0" fontId="0" fillId="0" borderId="18" xfId="0" applyBorder="1" applyAlignment="1">
      <alignment horizontal="right" wrapText="1"/>
    </xf>
    <xf numFmtId="0" fontId="5" fillId="0" borderId="20" xfId="0" applyFont="1" applyFill="1" applyBorder="1" applyAlignment="1" applyProtection="1">
      <alignment horizontal="left"/>
      <protection hidden="1"/>
    </xf>
    <xf numFmtId="0" fontId="5" fillId="0" borderId="25" xfId="0" applyFont="1" applyFill="1" applyBorder="1" applyAlignment="1" applyProtection="1">
      <alignment horizontal="left"/>
      <protection hidden="1"/>
    </xf>
    <xf numFmtId="0" fontId="5" fillId="0" borderId="18" xfId="0" applyFont="1" applyFill="1" applyBorder="1" applyAlignment="1" applyProtection="1">
      <alignment horizontal="left"/>
      <protection hidden="1"/>
    </xf>
    <xf numFmtId="0" fontId="5" fillId="0" borderId="20" xfId="0" applyFont="1" applyFill="1" applyBorder="1" applyAlignment="1" applyProtection="1">
      <alignment horizontal="left" vertical="top"/>
      <protection hidden="1"/>
    </xf>
    <xf numFmtId="0" fontId="5" fillId="0" borderId="25" xfId="0" applyFont="1" applyFill="1" applyBorder="1" applyAlignment="1" applyProtection="1">
      <alignment horizontal="left" vertical="top"/>
      <protection hidden="1"/>
    </xf>
    <xf numFmtId="0" fontId="5" fillId="0" borderId="18" xfId="0" applyFont="1" applyFill="1" applyBorder="1" applyAlignment="1" applyProtection="1">
      <alignment horizontal="left" vertical="top"/>
      <protection hidden="1"/>
    </xf>
    <xf numFmtId="10" fontId="5" fillId="4" borderId="13" xfId="4" applyNumberFormat="1" applyFont="1" applyFill="1" applyBorder="1" applyAlignment="1" applyProtection="1">
      <alignment horizontal="right"/>
      <protection locked="0"/>
    </xf>
    <xf numFmtId="0" fontId="5" fillId="0" borderId="20" xfId="0" applyFont="1" applyFill="1" applyBorder="1" applyAlignment="1" applyProtection="1">
      <alignment horizontal="left" vertical="center"/>
      <protection hidden="1"/>
    </xf>
    <xf numFmtId="0" fontId="5" fillId="0" borderId="25"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4" fontId="5" fillId="0" borderId="13" xfId="0" applyNumberFormat="1" applyFont="1" applyFill="1" applyBorder="1" applyAlignment="1" applyProtection="1">
      <alignment horizontal="right"/>
      <protection hidden="1"/>
    </xf>
    <xf numFmtId="164" fontId="5" fillId="0" borderId="30" xfId="5" applyFont="1" applyFill="1" applyBorder="1" applyAlignment="1" applyProtection="1">
      <alignment horizontal="right" vertical="center"/>
      <protection hidden="1"/>
    </xf>
    <xf numFmtId="164" fontId="5" fillId="0" borderId="19" xfId="5" applyFont="1" applyFill="1" applyBorder="1" applyAlignment="1" applyProtection="1">
      <alignment horizontal="right" vertical="center"/>
      <protection hidden="1"/>
    </xf>
    <xf numFmtId="164" fontId="5" fillId="0" borderId="12" xfId="5" applyFont="1" applyFill="1" applyBorder="1" applyAlignment="1" applyProtection="1">
      <alignment horizontal="right" vertical="center"/>
      <protection hidden="1"/>
    </xf>
    <xf numFmtId="1" fontId="5" fillId="0" borderId="30" xfId="0" quotePrefix="1" applyNumberFormat="1" applyFont="1" applyFill="1" applyBorder="1" applyAlignment="1" applyProtection="1">
      <alignment horizontal="right"/>
      <protection hidden="1"/>
    </xf>
    <xf numFmtId="1" fontId="5" fillId="0" borderId="12" xfId="0" quotePrefix="1" applyNumberFormat="1" applyFont="1" applyFill="1" applyBorder="1" applyAlignment="1" applyProtection="1">
      <alignment horizontal="right"/>
      <protection hidden="1"/>
    </xf>
    <xf numFmtId="164" fontId="5" fillId="0" borderId="26" xfId="5" applyFont="1" applyFill="1" applyBorder="1" applyAlignment="1" applyProtection="1">
      <alignment horizontal="right" vertical="center"/>
      <protection hidden="1"/>
    </xf>
    <xf numFmtId="164" fontId="5" fillId="0" borderId="27" xfId="5" applyFont="1" applyFill="1" applyBorder="1" applyAlignment="1" applyProtection="1">
      <alignment horizontal="right" vertical="center"/>
      <protection hidden="1"/>
    </xf>
    <xf numFmtId="164" fontId="5" fillId="0" borderId="28" xfId="5" applyFont="1" applyFill="1" applyBorder="1" applyAlignment="1" applyProtection="1">
      <alignment horizontal="right" vertical="center"/>
      <protection hidden="1"/>
    </xf>
    <xf numFmtId="10" fontId="5" fillId="0" borderId="26" xfId="0" applyNumberFormat="1" applyFont="1" applyFill="1" applyBorder="1" applyAlignment="1" applyProtection="1">
      <alignment horizontal="right"/>
      <protection hidden="1"/>
    </xf>
    <xf numFmtId="10" fontId="5" fillId="0" borderId="28" xfId="0" applyNumberFormat="1" applyFont="1" applyFill="1" applyBorder="1" applyAlignment="1" applyProtection="1">
      <alignment horizontal="right"/>
      <protection hidden="1"/>
    </xf>
    <xf numFmtId="0" fontId="5" fillId="0" borderId="26" xfId="0" applyFont="1" applyFill="1" applyBorder="1" applyAlignment="1" applyProtection="1">
      <alignment horizontal="left" vertical="center"/>
      <protection hidden="1"/>
    </xf>
    <xf numFmtId="0" fontId="5" fillId="0" borderId="27"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 fontId="5" fillId="4" borderId="18" xfId="0" quotePrefix="1" applyNumberFormat="1" applyFont="1" applyFill="1" applyBorder="1" applyAlignment="1" applyProtection="1">
      <alignment horizontal="right"/>
      <protection locked="0"/>
    </xf>
    <xf numFmtId="10" fontId="5" fillId="0" borderId="13" xfId="4" applyNumberFormat="1" applyFont="1" applyFill="1" applyBorder="1" applyAlignment="1" applyProtection="1">
      <alignment horizontal="right"/>
      <protection hidden="1"/>
    </xf>
    <xf numFmtId="4" fontId="5" fillId="0" borderId="20" xfId="0" applyNumberFormat="1" applyFont="1" applyFill="1" applyBorder="1" applyAlignment="1" applyProtection="1">
      <alignment horizontal="right"/>
      <protection hidden="1"/>
    </xf>
    <xf numFmtId="4" fontId="5" fillId="0" borderId="18" xfId="0" applyNumberFormat="1" applyFont="1" applyFill="1" applyBorder="1" applyAlignment="1" applyProtection="1">
      <alignment horizontal="right"/>
      <protection hidden="1"/>
    </xf>
    <xf numFmtId="4" fontId="5" fillId="0" borderId="20" xfId="0" applyNumberFormat="1" applyFont="1" applyFill="1" applyBorder="1" applyAlignment="1" applyProtection="1">
      <alignment horizontal="center"/>
      <protection hidden="1"/>
    </xf>
    <xf numFmtId="4" fontId="5" fillId="0" borderId="18" xfId="0" applyNumberFormat="1" applyFont="1" applyFill="1" applyBorder="1" applyAlignment="1" applyProtection="1">
      <alignment horizontal="center"/>
      <protection hidden="1"/>
    </xf>
    <xf numFmtId="0" fontId="5" fillId="6" borderId="20" xfId="0" applyNumberFormat="1" applyFont="1" applyFill="1" applyBorder="1" applyAlignment="1" applyProtection="1">
      <alignment horizontal="right"/>
      <protection hidden="1"/>
    </xf>
    <xf numFmtId="0" fontId="5" fillId="6" borderId="18" xfId="0" applyNumberFormat="1" applyFont="1" applyFill="1" applyBorder="1" applyAlignment="1" applyProtection="1">
      <alignment horizontal="right"/>
      <protection hidden="1"/>
    </xf>
    <xf numFmtId="0" fontId="5" fillId="0" borderId="20" xfId="0" applyFont="1" applyFill="1" applyBorder="1" applyAlignment="1" applyProtection="1">
      <alignment horizontal="left" vertical="center" wrapText="1"/>
      <protection hidden="1"/>
    </xf>
    <xf numFmtId="0" fontId="5" fillId="0" borderId="25" xfId="0" applyFont="1" applyFill="1" applyBorder="1" applyAlignment="1" applyProtection="1">
      <alignment horizontal="left" vertical="center" wrapText="1"/>
      <protection hidden="1"/>
    </xf>
    <xf numFmtId="0" fontId="5" fillId="0" borderId="18" xfId="0" applyFont="1" applyFill="1" applyBorder="1" applyAlignment="1" applyProtection="1">
      <alignment horizontal="left" vertical="center" wrapText="1"/>
      <protection hidden="1"/>
    </xf>
    <xf numFmtId="0" fontId="5" fillId="0" borderId="20" xfId="0" applyFont="1" applyFill="1" applyBorder="1" applyAlignment="1" applyProtection="1">
      <alignment horizontal="left" vertical="center" shrinkToFit="1"/>
      <protection hidden="1"/>
    </xf>
    <xf numFmtId="0" fontId="5" fillId="0" borderId="25" xfId="0" applyFont="1" applyFill="1" applyBorder="1" applyAlignment="1" applyProtection="1">
      <alignment horizontal="left" vertical="center" shrinkToFit="1"/>
      <protection hidden="1"/>
    </xf>
    <xf numFmtId="0" fontId="5" fillId="0" borderId="18" xfId="0" applyFont="1" applyFill="1" applyBorder="1" applyAlignment="1" applyProtection="1">
      <alignment horizontal="left" vertical="center" shrinkToFit="1"/>
      <protection hidden="1"/>
    </xf>
    <xf numFmtId="10" fontId="5" fillId="0" borderId="20" xfId="4" applyNumberFormat="1" applyFont="1" applyFill="1" applyBorder="1" applyAlignment="1" applyProtection="1">
      <alignment horizontal="right"/>
      <protection hidden="1"/>
    </xf>
    <xf numFmtId="10" fontId="5" fillId="0" borderId="18" xfId="4" applyNumberFormat="1" applyFont="1" applyFill="1" applyBorder="1" applyAlignment="1" applyProtection="1">
      <alignment horizontal="right"/>
      <protection hidden="1"/>
    </xf>
    <xf numFmtId="0" fontId="5" fillId="0" borderId="20" xfId="0" applyFont="1" applyFill="1" applyBorder="1" applyAlignment="1" applyProtection="1">
      <alignment horizontal="left" vertical="top" wrapText="1"/>
      <protection hidden="1"/>
    </xf>
    <xf numFmtId="0" fontId="5" fillId="0" borderId="25" xfId="0" applyFont="1" applyFill="1" applyBorder="1" applyAlignment="1" applyProtection="1">
      <alignment horizontal="left" vertical="top" wrapText="1"/>
      <protection hidden="1"/>
    </xf>
    <xf numFmtId="0" fontId="5" fillId="0" borderId="18" xfId="0" applyFont="1" applyFill="1" applyBorder="1" applyAlignment="1" applyProtection="1">
      <alignment horizontal="left" vertical="top" wrapText="1"/>
      <protection hidden="1"/>
    </xf>
    <xf numFmtId="0" fontId="16" fillId="0" borderId="25" xfId="0" applyFont="1" applyFill="1" applyBorder="1" applyAlignment="1" applyProtection="1">
      <alignment horizontal="left" vertical="center" shrinkToFit="1"/>
      <protection hidden="1"/>
    </xf>
    <xf numFmtId="0" fontId="16" fillId="0" borderId="18" xfId="0" applyFont="1" applyFill="1" applyBorder="1" applyAlignment="1" applyProtection="1">
      <alignment horizontal="left" vertical="center" shrinkToFit="1"/>
      <protection hidden="1"/>
    </xf>
    <xf numFmtId="0" fontId="5" fillId="0" borderId="20" xfId="2" applyFont="1" applyFill="1" applyBorder="1" applyAlignment="1" applyProtection="1">
      <alignment horizontal="left" vertical="center"/>
      <protection hidden="1"/>
    </xf>
    <xf numFmtId="0" fontId="5" fillId="0" borderId="25" xfId="2" applyFont="1" applyFill="1" applyBorder="1" applyAlignment="1" applyProtection="1">
      <alignment horizontal="left" vertical="center"/>
      <protection hidden="1"/>
    </xf>
    <xf numFmtId="0" fontId="5" fillId="0" borderId="18" xfId="2" applyFont="1" applyFill="1" applyBorder="1" applyAlignment="1" applyProtection="1">
      <alignment horizontal="left" vertical="center"/>
      <protection hidden="1"/>
    </xf>
    <xf numFmtId="0" fontId="16" fillId="0" borderId="20" xfId="0" applyFont="1" applyFill="1" applyBorder="1" applyAlignment="1" applyProtection="1">
      <alignment horizontal="left" vertical="center" wrapText="1"/>
      <protection hidden="1"/>
    </xf>
    <xf numFmtId="0" fontId="16" fillId="0" borderId="25" xfId="0" applyFont="1" applyFill="1" applyBorder="1" applyAlignment="1" applyProtection="1">
      <alignment horizontal="left" vertical="center"/>
      <protection hidden="1"/>
    </xf>
    <xf numFmtId="0" fontId="16" fillId="0" borderId="18" xfId="0" applyFont="1" applyFill="1" applyBorder="1" applyAlignment="1" applyProtection="1">
      <alignment horizontal="left" vertical="center"/>
      <protection hidden="1"/>
    </xf>
    <xf numFmtId="10" fontId="5" fillId="3" borderId="13" xfId="4" applyNumberFormat="1" applyFont="1" applyFill="1" applyBorder="1" applyAlignment="1" applyProtection="1">
      <alignment horizontal="right"/>
      <protection hidden="1"/>
    </xf>
    <xf numFmtId="0" fontId="16" fillId="0" borderId="20" xfId="0" applyFont="1" applyFill="1" applyBorder="1" applyAlignment="1" applyProtection="1">
      <alignment horizontal="left" vertical="center" shrinkToFit="1"/>
      <protection hidden="1"/>
    </xf>
    <xf numFmtId="2" fontId="16" fillId="4" borderId="20" xfId="4" applyNumberFormat="1" applyFont="1" applyFill="1" applyBorder="1" applyAlignment="1" applyProtection="1">
      <alignment horizontal="right"/>
      <protection hidden="1"/>
    </xf>
    <xf numFmtId="2" fontId="16" fillId="4" borderId="18" xfId="4" applyNumberFormat="1" applyFont="1" applyFill="1" applyBorder="1" applyAlignment="1" applyProtection="1">
      <alignment horizontal="right"/>
      <protection hidden="1"/>
    </xf>
    <xf numFmtId="0" fontId="5" fillId="0" borderId="20" xfId="0" applyFont="1" applyFill="1" applyBorder="1" applyAlignment="1" applyProtection="1">
      <alignment horizontal="center" vertical="center" wrapText="1" shrinkToFit="1"/>
      <protection hidden="1"/>
    </xf>
    <xf numFmtId="0" fontId="5" fillId="0" borderId="25" xfId="0" applyFont="1" applyFill="1" applyBorder="1" applyAlignment="1" applyProtection="1">
      <alignment horizontal="center" vertical="center" wrapText="1" shrinkToFit="1"/>
      <protection hidden="1"/>
    </xf>
    <xf numFmtId="0" fontId="5" fillId="0" borderId="18" xfId="0" applyFont="1" applyFill="1" applyBorder="1" applyAlignment="1" applyProtection="1">
      <alignment horizontal="center" vertical="center" wrapText="1" shrinkToFit="1"/>
      <protection hidden="1"/>
    </xf>
    <xf numFmtId="10" fontId="5" fillId="3" borderId="20" xfId="4" applyNumberFormat="1" applyFont="1" applyFill="1" applyBorder="1" applyAlignment="1" applyProtection="1">
      <alignment horizontal="right"/>
      <protection locked="0"/>
    </xf>
    <xf numFmtId="10" fontId="5" fillId="3" borderId="18" xfId="4" applyNumberFormat="1" applyFont="1" applyFill="1" applyBorder="1" applyAlignment="1" applyProtection="1">
      <alignment horizontal="right"/>
      <protection locked="0"/>
    </xf>
    <xf numFmtId="0" fontId="5" fillId="3" borderId="14" xfId="2" applyFont="1" applyFill="1" applyBorder="1" applyAlignment="1">
      <alignment horizontal="left" vertical="center" wrapText="1"/>
    </xf>
    <xf numFmtId="0" fontId="3" fillId="3" borderId="13" xfId="0" applyFont="1" applyFill="1" applyBorder="1" applyAlignment="1">
      <alignment horizontal="left"/>
    </xf>
    <xf numFmtId="14" fontId="15" fillId="3" borderId="13" xfId="2" applyNumberFormat="1" applyFont="1" applyFill="1" applyBorder="1" applyAlignment="1" applyProtection="1">
      <alignment horizontal="center" vertical="center" wrapText="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J$18" fmlaRange="$AG$7:$AG$8" sel="1" val="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10</xdr:row>
          <xdr:rowOff>133350</xdr:rowOff>
        </xdr:from>
        <xdr:to>
          <xdr:col>8</xdr:col>
          <xdr:colOff>981075</xdr:colOff>
          <xdr:row>10</xdr:row>
          <xdr:rowOff>133350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0</xdr:colOff>
          <xdr:row>14</xdr:row>
          <xdr:rowOff>9525</xdr:rowOff>
        </xdr:from>
        <xdr:to>
          <xdr:col>11</xdr:col>
          <xdr:colOff>19050</xdr:colOff>
          <xdr:row>17</xdr:row>
          <xdr:rowOff>200025</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0</xdr:colOff>
      <xdr:row>2</xdr:row>
      <xdr:rowOff>0</xdr:rowOff>
    </xdr:from>
    <xdr:to>
      <xdr:col>0</xdr:col>
      <xdr:colOff>19050</xdr:colOff>
      <xdr:row>2</xdr:row>
      <xdr:rowOff>28575</xdr:rowOff>
    </xdr:to>
    <xdr:pic>
      <xdr:nvPicPr>
        <xdr:cNvPr id="4" name="Рисунок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408214</xdr:colOff>
      <xdr:row>6</xdr:row>
      <xdr:rowOff>54428</xdr:rowOff>
    </xdr:from>
    <xdr:to>
      <xdr:col>25</xdr:col>
      <xdr:colOff>227515</xdr:colOff>
      <xdr:row>25</xdr:row>
      <xdr:rowOff>81643</xdr:rowOff>
    </xdr:to>
    <xdr:pic>
      <xdr:nvPicPr>
        <xdr:cNvPr id="5" name="Рисунок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19214" y="1061357"/>
          <a:ext cx="9044944" cy="2041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topLeftCell="A2" zoomScaleNormal="100" workbookViewId="0">
      <selection activeCell="H16" sqref="H16:I16"/>
    </sheetView>
  </sheetViews>
  <sheetFormatPr defaultRowHeight="15" zeroHeight="1" x14ac:dyDescent="0.25"/>
  <cols>
    <col min="1" max="1" width="10.7109375" style="2" customWidth="1"/>
    <col min="2" max="2" width="14.28515625" style="2" customWidth="1"/>
    <col min="3" max="3" width="12" style="2" customWidth="1"/>
    <col min="4" max="4" width="12.42578125" style="2" customWidth="1"/>
    <col min="5" max="5" width="13.140625" style="2" customWidth="1"/>
    <col min="6" max="6" width="11.5703125" style="2" customWidth="1"/>
    <col min="7" max="7" width="12.140625" style="2" customWidth="1"/>
    <col min="8" max="8" width="12.42578125" style="2" customWidth="1"/>
    <col min="9" max="9" width="14.85546875" style="3" customWidth="1"/>
    <col min="10" max="10" width="12.42578125" style="3" customWidth="1"/>
    <col min="11" max="11" width="12.140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140625" style="1" customWidth="1"/>
    <col min="18" max="18" width="12.140625" style="2" customWidth="1"/>
    <col min="19" max="19" width="12.7109375" style="2" customWidth="1"/>
    <col min="20" max="20" width="11.7109375" style="2" customWidth="1"/>
    <col min="21" max="21" width="12.140625" style="2" customWidth="1"/>
    <col min="22" max="22" width="12.85546875" style="2" customWidth="1"/>
    <col min="23" max="23" width="10.7109375" style="2" hidden="1" customWidth="1"/>
    <col min="24" max="29" width="9.140625" style="2" hidden="1" customWidth="1"/>
    <col min="30" max="39" width="9.140625" style="2" customWidth="1"/>
    <col min="40" max="240" width="9.140625" style="2"/>
    <col min="241" max="241" width="13.7109375" style="2" customWidth="1"/>
    <col min="242" max="16384" width="9.140625" style="2"/>
  </cols>
  <sheetData>
    <row r="1" spans="1:28" ht="27.75" customHeight="1" x14ac:dyDescent="0.25">
      <c r="A1" s="99" t="s">
        <v>62</v>
      </c>
      <c r="B1" s="99"/>
      <c r="C1" s="99"/>
      <c r="D1" s="99"/>
      <c r="E1" s="99"/>
      <c r="F1" s="99"/>
      <c r="G1" s="99"/>
      <c r="H1" s="99"/>
      <c r="I1" s="99"/>
      <c r="O1" s="2"/>
    </row>
    <row r="2" spans="1:28" ht="27.75" customHeight="1" x14ac:dyDescent="0.25">
      <c r="A2" s="77" t="s">
        <v>3</v>
      </c>
      <c r="B2" s="77"/>
      <c r="C2" s="77"/>
      <c r="D2" s="77"/>
      <c r="E2" s="77"/>
      <c r="F2" s="77"/>
      <c r="G2" s="77"/>
      <c r="H2" s="77"/>
      <c r="I2" s="77"/>
    </row>
    <row r="3" spans="1:28" ht="11.25" customHeight="1" x14ac:dyDescent="0.25">
      <c r="A3" s="81" t="s">
        <v>11</v>
      </c>
      <c r="B3" s="81"/>
      <c r="C3" s="81"/>
      <c r="D3" s="81"/>
      <c r="E3" s="81"/>
      <c r="F3" s="81"/>
      <c r="G3" s="81"/>
      <c r="H3" s="81"/>
      <c r="I3" s="81"/>
    </row>
    <row r="4" spans="1:28" ht="23.25" customHeight="1" x14ac:dyDescent="0.25">
      <c r="A4" s="75" t="s">
        <v>63</v>
      </c>
      <c r="B4" s="76"/>
      <c r="C4" s="76"/>
      <c r="D4" s="76"/>
      <c r="E4" s="76"/>
      <c r="F4" s="76"/>
      <c r="G4" s="76"/>
      <c r="H4" s="76"/>
      <c r="I4" s="76"/>
    </row>
    <row r="5" spans="1:28" x14ac:dyDescent="0.25">
      <c r="A5" s="100" t="s">
        <v>18</v>
      </c>
      <c r="B5" s="101"/>
      <c r="C5" s="101"/>
      <c r="D5" s="101"/>
      <c r="E5" s="101"/>
      <c r="F5" s="101"/>
      <c r="G5" s="101"/>
      <c r="H5" s="101"/>
      <c r="I5" s="101"/>
      <c r="J5" s="33"/>
      <c r="K5" s="15"/>
      <c r="L5" s="15"/>
      <c r="M5" s="15"/>
      <c r="N5" s="15"/>
      <c r="R5" s="1"/>
      <c r="S5" s="1"/>
      <c r="T5" s="1"/>
      <c r="U5" s="1"/>
      <c r="V5" s="1"/>
      <c r="W5" s="1"/>
    </row>
    <row r="6" spans="1:28" ht="58.5" hidden="1" customHeight="1" x14ac:dyDescent="0.25">
      <c r="A6" s="78" t="s">
        <v>50</v>
      </c>
      <c r="B6" s="79"/>
      <c r="C6" s="79"/>
      <c r="D6" s="79"/>
      <c r="E6" s="79"/>
      <c r="F6" s="79"/>
      <c r="G6" s="80"/>
      <c r="H6" s="78" t="s">
        <v>51</v>
      </c>
      <c r="I6" s="85"/>
      <c r="J6" s="40"/>
      <c r="K6" s="40"/>
      <c r="L6" s="38"/>
      <c r="M6" s="38"/>
      <c r="N6" s="38"/>
      <c r="R6" s="1"/>
      <c r="S6" s="1"/>
      <c r="T6" s="1"/>
      <c r="U6" s="1"/>
      <c r="V6" s="1"/>
      <c r="W6" s="1"/>
    </row>
    <row r="7" spans="1:28" x14ac:dyDescent="0.25">
      <c r="A7" s="91" t="s">
        <v>15</v>
      </c>
      <c r="B7" s="91"/>
      <c r="C7" s="91"/>
      <c r="D7" s="91"/>
      <c r="E7" s="91"/>
      <c r="F7" s="91"/>
      <c r="G7" s="91"/>
      <c r="H7" s="88">
        <v>0.2</v>
      </c>
      <c r="I7" s="88"/>
      <c r="J7" s="36"/>
      <c r="K7" s="32"/>
      <c r="L7" s="32"/>
      <c r="M7" s="32"/>
      <c r="N7" s="32"/>
      <c r="O7" s="32"/>
      <c r="P7" s="2"/>
      <c r="Q7" s="2"/>
      <c r="S7" s="16"/>
      <c r="T7" s="16"/>
      <c r="U7" s="16"/>
      <c r="V7" s="16"/>
      <c r="W7" s="17"/>
      <c r="X7" s="1"/>
      <c r="Y7" s="1"/>
      <c r="AA7" s="1" t="s">
        <v>2</v>
      </c>
      <c r="AB7" s="26" t="s">
        <v>0</v>
      </c>
    </row>
    <row r="8" spans="1:28" x14ac:dyDescent="0.25">
      <c r="A8" s="91" t="s">
        <v>4</v>
      </c>
      <c r="B8" s="91"/>
      <c r="C8" s="91"/>
      <c r="D8" s="91"/>
      <c r="E8" s="91"/>
      <c r="F8" s="91"/>
      <c r="G8" s="91"/>
      <c r="H8" s="89">
        <v>260000</v>
      </c>
      <c r="I8" s="89"/>
      <c r="J8" s="36"/>
      <c r="K8" s="32"/>
      <c r="L8" s="32"/>
      <c r="M8" s="32"/>
      <c r="N8" s="32"/>
      <c r="O8" s="32"/>
      <c r="P8" s="2"/>
      <c r="Q8" s="2"/>
      <c r="W8" s="18"/>
      <c r="X8" s="1"/>
      <c r="Y8" s="1"/>
      <c r="AA8" s="2" t="s">
        <v>14</v>
      </c>
      <c r="AB8" s="26" t="s">
        <v>1</v>
      </c>
    </row>
    <row r="9" spans="1:28" x14ac:dyDescent="0.25">
      <c r="A9" s="111" t="s">
        <v>12</v>
      </c>
      <c r="B9" s="111"/>
      <c r="C9" s="111"/>
      <c r="D9" s="111"/>
      <c r="E9" s="111"/>
      <c r="F9" s="111"/>
      <c r="G9" s="111"/>
      <c r="H9" s="104">
        <v>240</v>
      </c>
      <c r="I9" s="104"/>
      <c r="J9" s="36"/>
      <c r="K9" s="32"/>
      <c r="L9" s="32"/>
      <c r="M9" s="32"/>
      <c r="N9" s="32"/>
      <c r="O9" s="32"/>
      <c r="P9" s="2"/>
      <c r="Q9" s="2"/>
      <c r="S9" s="19"/>
      <c r="T9" s="19"/>
      <c r="U9" s="19"/>
      <c r="V9" s="19"/>
      <c r="W9" s="18"/>
      <c r="X9" s="1"/>
      <c r="Y9" s="1"/>
    </row>
    <row r="10" spans="1:28" x14ac:dyDescent="0.25">
      <c r="A10" s="86" t="s">
        <v>17</v>
      </c>
      <c r="B10" s="87"/>
      <c r="C10" s="87"/>
      <c r="D10" s="87"/>
      <c r="E10" s="87"/>
      <c r="F10" s="87"/>
      <c r="G10" s="112"/>
      <c r="H10" s="108">
        <v>18.8</v>
      </c>
      <c r="I10" s="108"/>
      <c r="J10" s="36"/>
      <c r="K10" s="32"/>
      <c r="L10" s="32"/>
      <c r="M10" s="32"/>
      <c r="N10" s="32"/>
      <c r="O10" s="32"/>
      <c r="P10" s="2"/>
      <c r="Q10" s="2"/>
      <c r="S10" s="19"/>
      <c r="T10" s="19"/>
      <c r="U10" s="19"/>
      <c r="V10" s="19"/>
      <c r="W10" s="25"/>
      <c r="X10" s="1"/>
      <c r="Y10" s="1"/>
    </row>
    <row r="11" spans="1:28" x14ac:dyDescent="0.25">
      <c r="A11" s="86" t="s">
        <v>67</v>
      </c>
      <c r="B11" s="87"/>
      <c r="C11" s="87"/>
      <c r="D11" s="87"/>
      <c r="E11" s="87"/>
      <c r="F11" s="87"/>
      <c r="G11" s="112"/>
      <c r="H11" s="117" t="s">
        <v>69</v>
      </c>
      <c r="I11" s="118"/>
      <c r="J11" s="53"/>
      <c r="K11" s="32"/>
      <c r="L11" s="32"/>
      <c r="M11" s="32"/>
      <c r="N11" s="32"/>
      <c r="O11" s="32"/>
      <c r="P11" s="2"/>
      <c r="Q11" s="2"/>
      <c r="S11" s="19"/>
      <c r="T11" s="19"/>
      <c r="U11" s="19"/>
      <c r="V11" s="19"/>
      <c r="W11" s="25"/>
      <c r="X11" s="1"/>
      <c r="Y11" s="1"/>
      <c r="AB11" s="54" t="s">
        <v>68</v>
      </c>
    </row>
    <row r="12" spans="1:28" ht="24" customHeight="1" x14ac:dyDescent="0.25">
      <c r="A12" s="86" t="s">
        <v>13</v>
      </c>
      <c r="B12" s="87"/>
      <c r="C12" s="87"/>
      <c r="D12" s="87"/>
      <c r="E12" s="87"/>
      <c r="F12" s="87"/>
      <c r="G12" s="112"/>
      <c r="H12" s="90">
        <v>2</v>
      </c>
      <c r="I12" s="90"/>
      <c r="J12" s="72"/>
      <c r="K12" s="73"/>
      <c r="L12" s="73"/>
      <c r="M12" s="73"/>
      <c r="N12" s="73"/>
      <c r="O12" s="73"/>
      <c r="R12" s="1"/>
      <c r="S12" s="1"/>
      <c r="T12" s="1"/>
      <c r="U12" s="1"/>
      <c r="V12" s="1"/>
      <c r="W12" s="20"/>
      <c r="X12" s="1"/>
      <c r="Y12" s="1"/>
      <c r="AA12" s="51"/>
      <c r="AB12" s="54" t="s">
        <v>69</v>
      </c>
    </row>
    <row r="13" spans="1:28" hidden="1" x14ac:dyDescent="0.25">
      <c r="A13" s="86" t="str">
        <f>CONCATENATE("Месячный платеж по кредиту, ",L17)</f>
        <v xml:space="preserve">Месячный платеж по кредиту, </v>
      </c>
      <c r="B13" s="87"/>
      <c r="C13" s="87"/>
      <c r="D13" s="87"/>
      <c r="E13" s="87"/>
      <c r="F13" s="87"/>
      <c r="G13" s="44"/>
      <c r="H13" s="109">
        <f>IF(data=1,sumkred/strok,sumkred*PROC/100/((1-POWER(1+PROC/1200,-strok))*12))</f>
        <v>4173.379392534921</v>
      </c>
      <c r="I13" s="110"/>
      <c r="J13" s="35"/>
      <c r="K13" s="27"/>
      <c r="L13" s="99"/>
      <c r="M13" s="99"/>
      <c r="N13" s="99"/>
      <c r="O13" s="37"/>
      <c r="P13" s="28"/>
      <c r="Q13" s="28"/>
      <c r="R13" s="1"/>
      <c r="S13" s="1"/>
      <c r="T13" s="1"/>
      <c r="U13" s="1"/>
      <c r="V13" s="1"/>
      <c r="W13" s="20"/>
      <c r="X13" s="1"/>
      <c r="Y13" s="1"/>
    </row>
    <row r="14" spans="1:28" x14ac:dyDescent="0.25">
      <c r="A14" s="82" t="s">
        <v>52</v>
      </c>
      <c r="B14" s="83"/>
      <c r="C14" s="83"/>
      <c r="D14" s="83"/>
      <c r="E14" s="83"/>
      <c r="F14" s="83"/>
      <c r="G14" s="84"/>
      <c r="H14" s="113">
        <v>8.0000000000000002E-3</v>
      </c>
      <c r="I14" s="113"/>
      <c r="J14" s="72"/>
      <c r="K14" s="73"/>
      <c r="L14" s="73"/>
      <c r="M14" s="73"/>
      <c r="N14" s="73"/>
      <c r="O14" s="73"/>
      <c r="P14" s="28"/>
      <c r="Q14" s="28"/>
      <c r="R14" s="1"/>
      <c r="S14" s="1"/>
      <c r="T14" s="1"/>
      <c r="U14" s="1"/>
      <c r="V14" s="1"/>
      <c r="W14" s="25"/>
      <c r="X14" s="1"/>
      <c r="Y14" s="1"/>
      <c r="AA14" s="52">
        <v>5.0000000000000001E-3</v>
      </c>
    </row>
    <row r="15" spans="1:28" ht="15" customHeight="1" x14ac:dyDescent="0.25">
      <c r="A15" s="82" t="s">
        <v>64</v>
      </c>
      <c r="B15" s="83"/>
      <c r="C15" s="83"/>
      <c r="D15" s="83"/>
      <c r="E15" s="83"/>
      <c r="F15" s="83"/>
      <c r="G15" s="84"/>
      <c r="H15" s="119">
        <v>100</v>
      </c>
      <c r="I15" s="120"/>
      <c r="J15" s="74"/>
      <c r="K15" s="72"/>
      <c r="L15" s="72"/>
      <c r="M15" s="72"/>
      <c r="N15" s="72"/>
      <c r="O15" s="72"/>
      <c r="P15" s="28"/>
      <c r="Q15" s="28"/>
      <c r="R15" s="1"/>
      <c r="S15" s="1"/>
      <c r="T15" s="1"/>
      <c r="U15" s="1"/>
      <c r="V15" s="1"/>
      <c r="W15" s="25"/>
      <c r="X15" s="1"/>
      <c r="Y15" s="1"/>
      <c r="AA15" s="52">
        <v>7.0000000000000001E-3</v>
      </c>
    </row>
    <row r="16" spans="1:28" ht="34.5" customHeight="1" x14ac:dyDescent="0.25">
      <c r="A16" s="114" t="s">
        <v>66</v>
      </c>
      <c r="B16" s="115"/>
      <c r="C16" s="115"/>
      <c r="D16" s="115"/>
      <c r="E16" s="115"/>
      <c r="F16" s="115"/>
      <c r="G16" s="116"/>
      <c r="H16" s="106">
        <v>0.01</v>
      </c>
      <c r="I16" s="107"/>
      <c r="J16" s="74"/>
      <c r="K16" s="72"/>
      <c r="L16" s="72"/>
      <c r="M16" s="72"/>
      <c r="N16" s="72"/>
      <c r="O16" s="72"/>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05"/>
      <c r="M17" s="105"/>
      <c r="N17" s="105"/>
      <c r="O17" s="105"/>
      <c r="P17" s="34"/>
      <c r="Q17" s="34"/>
      <c r="R17" s="1"/>
      <c r="S17" s="1"/>
      <c r="T17" s="1"/>
      <c r="U17" s="1"/>
      <c r="V17" s="39" t="s">
        <v>16</v>
      </c>
      <c r="W17" s="22"/>
    </row>
    <row r="18" spans="1:23" ht="12.75" customHeight="1" thickBot="1" x14ac:dyDescent="0.3">
      <c r="A18" s="102" t="s">
        <v>22</v>
      </c>
      <c r="B18" s="68" t="s">
        <v>24</v>
      </c>
      <c r="C18" s="69"/>
      <c r="D18" s="70"/>
      <c r="E18" s="68" t="s">
        <v>25</v>
      </c>
      <c r="F18" s="69"/>
      <c r="G18" s="70"/>
      <c r="H18" s="68" t="s">
        <v>26</v>
      </c>
      <c r="I18" s="69"/>
      <c r="J18" s="70"/>
      <c r="K18" s="68" t="s">
        <v>27</v>
      </c>
      <c r="L18" s="69"/>
      <c r="M18" s="70"/>
      <c r="N18" s="68" t="s">
        <v>28</v>
      </c>
      <c r="O18" s="69"/>
      <c r="P18" s="70"/>
      <c r="Q18" s="68" t="s">
        <v>29</v>
      </c>
      <c r="R18" s="69"/>
      <c r="S18" s="70"/>
      <c r="T18" s="68" t="s">
        <v>30</v>
      </c>
      <c r="U18" s="69"/>
      <c r="V18" s="70"/>
    </row>
    <row r="19" spans="1:23" ht="30.75" thickBot="1" x14ac:dyDescent="0.3">
      <c r="A19" s="103"/>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260000</v>
      </c>
      <c r="C20" s="8">
        <f t="shared" ref="C20:C31" si="0">IF(data=1,B20*(PROC/36500)*30.42,B20*(PROC/36000)*30)</f>
        <v>4073.333333333333</v>
      </c>
      <c r="D20" s="29">
        <f>IF(data=2,C20,IF(data=1,IF(C20&gt;0,C20+sumproplat,0),IF(B20&gt;sumproplat*2,sumproplat,B20+C20)))</f>
        <v>4073.333333333333</v>
      </c>
      <c r="E20" s="8">
        <f>IF(data=1,IF((B31-sumproplat)&gt;0,B31-sumproplat,0),IF(B31-(sumproplat-C31)&gt;0,B31-(D31-C31),0))</f>
        <v>258809.10551393509</v>
      </c>
      <c r="F20" s="8">
        <f t="shared" ref="F20:F31" si="1">IF(data=1,E20*(PROC/36500)*30.42,E20*(PROC/36000)*30)</f>
        <v>4054.6759863849829</v>
      </c>
      <c r="G20" s="29">
        <f t="shared" ref="G20:G31" si="2">IF(data=1,IF(F20&gt;1,F20+sumproplat,0),IF(E20&gt;sumproplat*2,sumproplat,E20+F20))</f>
        <v>4173.379392534921</v>
      </c>
      <c r="H20" s="8">
        <f>IF(data=1,IF((E31-sumproplat)&gt;0,E31-sumproplat,0),IF(E31-(sumproplat-F31)&gt;0,E31-(G31-F31),0))</f>
        <v>257255.28388684383</v>
      </c>
      <c r="I20" s="8">
        <f t="shared" ref="I20:I31" si="3">IF(data=1,H20*(PROC/36500)*30.42,H20*(PROC/36000)*30)</f>
        <v>4030.3327808938861</v>
      </c>
      <c r="J20" s="29">
        <f t="shared" ref="J20:J31" si="4">IF(data=1,IF(I20&gt;1,I20+sumproplat,0),IF(H20&gt;sumproplat*2,sumproplat,H20+I20))</f>
        <v>4173.379392534921</v>
      </c>
      <c r="K20" s="8">
        <f>IF(data=1,IF((H31-sumproplat)&gt;0,H31-sumproplat,0),IF(H31-(sumproplat-I31)&gt;0,H31-(J31-I31),0))</f>
        <v>255382.81092200562</v>
      </c>
      <c r="L20" s="8">
        <f t="shared" ref="L20:L31" si="5">IF(data=1,K20*(PROC/36500)*30.42,K20*(PROC/36000)*30)</f>
        <v>4000.9973711114217</v>
      </c>
      <c r="M20" s="29">
        <f t="shared" ref="M20:M31" si="6">IF(data=1,IF(L20&gt;1,L20+sumproplat,0),IF(K20&gt;sumproplat*2,sumproplat,K20+L20))</f>
        <v>4173.379392534921</v>
      </c>
      <c r="N20" s="8">
        <f>IF(data=1,IF((K31-sumproplat)&gt;0,K31-sumproplat,0),IF(K31-(sumproplat-L31)&gt;0,K31-(M31-L31),0))</f>
        <v>253126.3389158762</v>
      </c>
      <c r="O20" s="8">
        <f t="shared" ref="O20:O31" si="7">IF(data=1,N20*(PROC/36500)*30.42,N20*(PROC/36000)*30)</f>
        <v>3965.6459763487273</v>
      </c>
      <c r="P20" s="29">
        <f t="shared" ref="P20:P31" si="8">IF(data=1,IF(O20&gt;1,O20+sumproplat,0),IF(N20&gt;sumproplat*2,sumproplat,N20+O20))</f>
        <v>4173.379392534921</v>
      </c>
      <c r="Q20" s="8">
        <f>IF(data=1,IF((N31-sumproplat)&gt;0,N31-sumproplat,0),IF(N31-(sumproplat-O31)&gt;0,N31-(P31-O31),0))</f>
        <v>250407.1189270922</v>
      </c>
      <c r="R20" s="8">
        <f t="shared" ref="R20:R31" si="9">IF(data=1,Q20*(PROC/36500)*30.42,Q20*(PROC/36000)*30)</f>
        <v>3923.0448631911113</v>
      </c>
      <c r="S20" s="29">
        <f t="shared" ref="S20:S31" si="10">IF(data=1,IF(R20&gt;1,R20+sumproplat,0),IF(Q20&gt;sumproplat*2,sumproplat,Q20+R20))</f>
        <v>4173.379392534921</v>
      </c>
      <c r="T20" s="8">
        <f>IF(data=1,IF((Q31-sumproplat)&gt;0,Q31-sumproplat,0),IF(Q31-(sumproplat-R31)&gt;0,Q31-(S31-R31),0))</f>
        <v>247130.2525058304</v>
      </c>
      <c r="U20" s="8">
        <f t="shared" ref="U20:U31" si="11">IF(data=1,T20*(PROC/36500)*30.42,T20*(PROC/36000)*30)</f>
        <v>3871.70728925801</v>
      </c>
      <c r="V20" s="29">
        <f t="shared" ref="V20:V31" si="12">IF(data=1,IF(U20&gt;1,U20+sumproplat,0),IF(T20&gt;sumproplat*2,sumproplat,T20+U20))</f>
        <v>4173.379392534921</v>
      </c>
    </row>
    <row r="21" spans="1:23" x14ac:dyDescent="0.25">
      <c r="A21" s="7" t="s">
        <v>20</v>
      </c>
      <c r="B21" s="9">
        <f>IF(data=1,IF((B20-sumproplat)&gt;0,B20-sumproplat,0),IF(B20-(sumproplat-C20)&gt;0,B20-(D20-C20),0))</f>
        <v>260000</v>
      </c>
      <c r="C21" s="9">
        <f t="shared" si="0"/>
        <v>4073.333333333333</v>
      </c>
      <c r="D21" s="29">
        <f t="shared" ref="D21:D31" si="13">IF(data=1,IF(C21&gt;1,C21+sumproplat,0),IF(B21&gt;sumproplat*2,sumproplat,B21+C21))</f>
        <v>4173.379392534921</v>
      </c>
      <c r="E21" s="9">
        <f>IF(data=1,IF((E20-sumproplat)&gt;0,E20-sumproplat,0),IF(E20-(sumproplat-F20)&gt;0,E20-(G20-F20),0))</f>
        <v>258690.40210778516</v>
      </c>
      <c r="F21" s="9">
        <f t="shared" si="1"/>
        <v>4052.8162996886335</v>
      </c>
      <c r="G21" s="29">
        <f t="shared" si="2"/>
        <v>4173.379392534921</v>
      </c>
      <c r="H21" s="9">
        <f>IF(data=1,IF((H20-sumproplat)&gt;0,H20-sumproplat,0),IF(H20-(sumproplat-I20)&gt;0,H20-(J20-I20),0))</f>
        <v>257112.23727520279</v>
      </c>
      <c r="I21" s="9">
        <f t="shared" si="3"/>
        <v>4028.0917173115104</v>
      </c>
      <c r="J21" s="29">
        <f t="shared" si="4"/>
        <v>4173.379392534921</v>
      </c>
      <c r="K21" s="9">
        <f>IF(data=1,IF((K20-sumproplat)&gt;0,K20-sumproplat,0),IF(K20-(sumproplat-L20)&gt;0,K20-(M20-L20),0))</f>
        <v>255210.42890058213</v>
      </c>
      <c r="L21" s="9">
        <f t="shared" si="5"/>
        <v>3998.2967194424527</v>
      </c>
      <c r="M21" s="29">
        <f t="shared" si="6"/>
        <v>4173.379392534921</v>
      </c>
      <c r="N21" s="9">
        <f>IF(data=1,IF((N20-sumproplat)&gt;0,N20-sumproplat,0),IF(N20-(sumproplat-O20)&gt;0,N20-(P20-O20),0))</f>
        <v>252918.60549969002</v>
      </c>
      <c r="O21" s="9">
        <f t="shared" si="7"/>
        <v>3962.3914861618105</v>
      </c>
      <c r="P21" s="29">
        <f t="shared" si="8"/>
        <v>4173.379392534921</v>
      </c>
      <c r="Q21" s="9">
        <f>IF(data=1,IF((Q20-sumproplat)&gt;0,Q20-sumproplat,0),IF(Q20-(sumproplat-R20)&gt;0,Q20-(S20-R20),0))</f>
        <v>250156.78439774839</v>
      </c>
      <c r="R21" s="9">
        <f t="shared" si="9"/>
        <v>3919.1229555647242</v>
      </c>
      <c r="S21" s="29">
        <f t="shared" si="10"/>
        <v>4173.379392534921</v>
      </c>
      <c r="T21" s="9">
        <f>IF(data=1,IF((T20-sumproplat)&gt;0,T20-sumproplat,0),IF(T20-(sumproplat-U20)&gt;0,T20-(V20-U20),0))</f>
        <v>246828.58040255349</v>
      </c>
      <c r="U21" s="9">
        <f t="shared" si="11"/>
        <v>3866.9810929733376</v>
      </c>
      <c r="V21" s="29">
        <f t="shared" si="12"/>
        <v>4173.379392534921</v>
      </c>
    </row>
    <row r="22" spans="1:23" x14ac:dyDescent="0.25">
      <c r="A22" s="7" t="s">
        <v>21</v>
      </c>
      <c r="B22" s="9">
        <f t="shared" ref="B22:B31" si="14">IF(data=1,IF((B21-sumproplat)&gt;0,B21-sumproplat,0),IF(B21-(sumproplat-C21)&gt;0,B21-(D21-C21),0))</f>
        <v>259899.95394079841</v>
      </c>
      <c r="C22" s="9">
        <f t="shared" si="0"/>
        <v>4071.7659450725082</v>
      </c>
      <c r="D22" s="29">
        <f t="shared" si="13"/>
        <v>4173.379392534921</v>
      </c>
      <c r="E22" s="9">
        <f t="shared" ref="E22:E31" si="15">IF(data=1,IF((E21-sumproplat)&gt;0,E21-sumproplat,0),IF(E21-(sumproplat-F21)&gt;0,E21-(G21-F21),0))</f>
        <v>258569.83901493889</v>
      </c>
      <c r="F22" s="9">
        <f t="shared" si="1"/>
        <v>4050.9274779007092</v>
      </c>
      <c r="G22" s="29">
        <f t="shared" si="2"/>
        <v>4173.379392534921</v>
      </c>
      <c r="H22" s="9">
        <f t="shared" ref="H22:H31" si="16">IF(data=1,IF((H21-sumproplat)&gt;0,H21-sumproplat,0),IF(H21-(sumproplat-I21)&gt;0,H21-(J21-I21),0))</f>
        <v>256966.94959997939</v>
      </c>
      <c r="I22" s="9">
        <f t="shared" si="3"/>
        <v>4025.8155437330101</v>
      </c>
      <c r="J22" s="29">
        <f t="shared" si="4"/>
        <v>4173.379392534921</v>
      </c>
      <c r="K22" s="9">
        <f t="shared" ref="K22:K31" si="17">IF(data=1,IF((K21-sumproplat)&gt;0,K21-sumproplat,0),IF(K21-(sumproplat-L21)&gt;0,K21-(M21-L21),0))</f>
        <v>255035.34622748967</v>
      </c>
      <c r="L22" s="9">
        <f t="shared" si="5"/>
        <v>3995.5537575640051</v>
      </c>
      <c r="M22" s="29">
        <f t="shared" si="6"/>
        <v>4173.379392534921</v>
      </c>
      <c r="N22" s="9">
        <f t="shared" ref="N22:N31" si="18">IF(data=1,IF((N21-sumproplat)&gt;0,N21-sumproplat,0),IF(N21-(sumproplat-O21)&gt;0,N21-(P21-O21),0))</f>
        <v>252707.61759331691</v>
      </c>
      <c r="O22" s="9">
        <f t="shared" si="7"/>
        <v>3959.0860089619646</v>
      </c>
      <c r="P22" s="29">
        <f t="shared" si="8"/>
        <v>4173.379392534921</v>
      </c>
      <c r="Q22" s="9">
        <f t="shared" ref="Q22:Q31" si="19">IF(data=1,IF((Q21-sumproplat)&gt;0,Q21-sumproplat,0),IF(Q21-(sumproplat-R21)&gt;0,Q21-(S21-R21),0))</f>
        <v>249902.52796077818</v>
      </c>
      <c r="R22" s="9">
        <f t="shared" si="9"/>
        <v>3915.1396047188582</v>
      </c>
      <c r="S22" s="29">
        <f t="shared" si="10"/>
        <v>4173.379392534921</v>
      </c>
      <c r="T22" s="9">
        <f t="shared" ref="T22:T31" si="20">IF(data=1,IF((T21-sumproplat)&gt;0,T21-sumproplat,0),IF(T21-(sumproplat-U21)&gt;0,T21-(V21-U21),0))</f>
        <v>246522.18210299191</v>
      </c>
      <c r="U22" s="9">
        <f t="shared" si="11"/>
        <v>3862.1808529468726</v>
      </c>
      <c r="V22" s="29">
        <f t="shared" si="12"/>
        <v>4173.379392534921</v>
      </c>
    </row>
    <row r="23" spans="1:23" x14ac:dyDescent="0.25">
      <c r="A23" s="7" t="s">
        <v>53</v>
      </c>
      <c r="B23" s="9">
        <f t="shared" si="14"/>
        <v>259798.340493336</v>
      </c>
      <c r="C23" s="9">
        <f t="shared" si="0"/>
        <v>4070.1740010622639</v>
      </c>
      <c r="D23" s="29">
        <f t="shared" si="13"/>
        <v>4173.379392534921</v>
      </c>
      <c r="E23" s="9">
        <f t="shared" si="15"/>
        <v>258447.38710030468</v>
      </c>
      <c r="F23" s="9">
        <f t="shared" si="1"/>
        <v>4049.0090645714399</v>
      </c>
      <c r="G23" s="29">
        <f t="shared" si="2"/>
        <v>4173.379392534921</v>
      </c>
      <c r="H23" s="9">
        <f t="shared" si="16"/>
        <v>256819.38575117747</v>
      </c>
      <c r="I23" s="9">
        <f t="shared" si="3"/>
        <v>4023.5037101017806</v>
      </c>
      <c r="J23" s="29">
        <f t="shared" si="4"/>
        <v>4173.379392534921</v>
      </c>
      <c r="K23" s="9">
        <f t="shared" si="17"/>
        <v>254857.52059251876</v>
      </c>
      <c r="L23" s="9">
        <f t="shared" si="5"/>
        <v>3992.767822616127</v>
      </c>
      <c r="M23" s="29">
        <f t="shared" si="6"/>
        <v>4173.379392534921</v>
      </c>
      <c r="N23" s="9">
        <f t="shared" si="18"/>
        <v>252493.32420974397</v>
      </c>
      <c r="O23" s="9">
        <f t="shared" si="7"/>
        <v>3955.7287459526556</v>
      </c>
      <c r="P23" s="29">
        <f t="shared" si="8"/>
        <v>4173.379392534921</v>
      </c>
      <c r="Q23" s="9">
        <f t="shared" si="19"/>
        <v>249644.28817296211</v>
      </c>
      <c r="R23" s="9">
        <f t="shared" si="9"/>
        <v>3911.0938480430727</v>
      </c>
      <c r="S23" s="29">
        <f t="shared" si="10"/>
        <v>4173.379392534921</v>
      </c>
      <c r="T23" s="9">
        <f t="shared" si="20"/>
        <v>246210.98356340386</v>
      </c>
      <c r="U23" s="9">
        <f t="shared" si="11"/>
        <v>3857.3054091599938</v>
      </c>
      <c r="V23" s="29">
        <f t="shared" si="12"/>
        <v>4173.379392534921</v>
      </c>
    </row>
    <row r="24" spans="1:23" x14ac:dyDescent="0.25">
      <c r="A24" s="7" t="s">
        <v>54</v>
      </c>
      <c r="B24" s="9">
        <f t="shared" si="14"/>
        <v>259695.13510186333</v>
      </c>
      <c r="C24" s="9">
        <f t="shared" si="0"/>
        <v>4068.557116595859</v>
      </c>
      <c r="D24" s="29">
        <f t="shared" si="13"/>
        <v>4173.379392534921</v>
      </c>
      <c r="E24" s="9">
        <f t="shared" si="15"/>
        <v>258323.01677234119</v>
      </c>
      <c r="F24" s="9">
        <f t="shared" si="1"/>
        <v>4047.0605961000119</v>
      </c>
      <c r="G24" s="29">
        <f t="shared" si="2"/>
        <v>4173.379392534921</v>
      </c>
      <c r="H24" s="9">
        <f t="shared" si="16"/>
        <v>256669.51006874433</v>
      </c>
      <c r="I24" s="9">
        <f t="shared" si="3"/>
        <v>4021.1556577436613</v>
      </c>
      <c r="J24" s="29">
        <f t="shared" si="4"/>
        <v>4173.379392534921</v>
      </c>
      <c r="K24" s="9">
        <f t="shared" si="17"/>
        <v>254676.90902259998</v>
      </c>
      <c r="L24" s="9">
        <f t="shared" si="5"/>
        <v>3989.9382413540666</v>
      </c>
      <c r="M24" s="29">
        <f t="shared" si="6"/>
        <v>4173.379392534921</v>
      </c>
      <c r="N24" s="9">
        <f t="shared" si="18"/>
        <v>252275.67356316169</v>
      </c>
      <c r="O24" s="9">
        <f t="shared" si="7"/>
        <v>3952.3188858228668</v>
      </c>
      <c r="P24" s="29">
        <f t="shared" si="8"/>
        <v>4173.379392534921</v>
      </c>
      <c r="Q24" s="9">
        <f t="shared" si="19"/>
        <v>249382.00262847028</v>
      </c>
      <c r="R24" s="9">
        <f t="shared" si="9"/>
        <v>3906.9847078460339</v>
      </c>
      <c r="S24" s="29">
        <f t="shared" si="10"/>
        <v>4173.379392534921</v>
      </c>
      <c r="T24" s="9">
        <f t="shared" si="20"/>
        <v>245894.90958002894</v>
      </c>
      <c r="U24" s="9">
        <f t="shared" si="11"/>
        <v>3852.3535834204536</v>
      </c>
      <c r="V24" s="29">
        <f t="shared" si="12"/>
        <v>4173.379392534921</v>
      </c>
    </row>
    <row r="25" spans="1:23" x14ac:dyDescent="0.25">
      <c r="A25" s="7" t="s">
        <v>55</v>
      </c>
      <c r="B25" s="9">
        <f t="shared" si="14"/>
        <v>259590.31282592428</v>
      </c>
      <c r="C25" s="9">
        <f t="shared" si="0"/>
        <v>4066.91490093948</v>
      </c>
      <c r="D25" s="29">
        <f t="shared" si="13"/>
        <v>4173.379392534921</v>
      </c>
      <c r="E25" s="9">
        <f t="shared" si="15"/>
        <v>258196.69797590628</v>
      </c>
      <c r="F25" s="9">
        <f t="shared" si="1"/>
        <v>4045.0816016225322</v>
      </c>
      <c r="G25" s="29">
        <f t="shared" si="2"/>
        <v>4173.379392534921</v>
      </c>
      <c r="H25" s="9">
        <f t="shared" si="16"/>
        <v>256517.28633395309</v>
      </c>
      <c r="I25" s="9">
        <f t="shared" si="3"/>
        <v>4018.7708192319315</v>
      </c>
      <c r="J25" s="29">
        <f t="shared" si="4"/>
        <v>4173.379392534921</v>
      </c>
      <c r="K25" s="9">
        <f t="shared" si="17"/>
        <v>254493.46787141913</v>
      </c>
      <c r="L25" s="9">
        <f t="shared" si="5"/>
        <v>3987.064329985566</v>
      </c>
      <c r="M25" s="29">
        <f t="shared" si="6"/>
        <v>4173.379392534921</v>
      </c>
      <c r="N25" s="9">
        <f t="shared" si="18"/>
        <v>252054.61305644963</v>
      </c>
      <c r="O25" s="9">
        <f t="shared" si="7"/>
        <v>3948.8556045510445</v>
      </c>
      <c r="P25" s="29">
        <f t="shared" si="8"/>
        <v>4173.379392534921</v>
      </c>
      <c r="Q25" s="9">
        <f t="shared" si="19"/>
        <v>249115.60794378139</v>
      </c>
      <c r="R25" s="9">
        <f t="shared" si="9"/>
        <v>3902.8111911192418</v>
      </c>
      <c r="S25" s="29">
        <f t="shared" si="10"/>
        <v>4173.379392534921</v>
      </c>
      <c r="T25" s="9">
        <f t="shared" si="20"/>
        <v>245573.88377091446</v>
      </c>
      <c r="U25" s="9">
        <f t="shared" si="11"/>
        <v>3847.3241790776597</v>
      </c>
      <c r="V25" s="29">
        <f t="shared" si="12"/>
        <v>4173.379392534921</v>
      </c>
    </row>
    <row r="26" spans="1:23" ht="14.25" customHeight="1" x14ac:dyDescent="0.25">
      <c r="A26" s="7" t="s">
        <v>56</v>
      </c>
      <c r="B26" s="9">
        <f t="shared" si="14"/>
        <v>259483.84833432885</v>
      </c>
      <c r="C26" s="9">
        <f t="shared" si="0"/>
        <v>4065.2469572378191</v>
      </c>
      <c r="D26" s="29">
        <f t="shared" si="13"/>
        <v>4173.379392534921</v>
      </c>
      <c r="E26" s="9">
        <f t="shared" si="15"/>
        <v>258068.40018499389</v>
      </c>
      <c r="F26" s="9">
        <f t="shared" si="1"/>
        <v>4043.071602898237</v>
      </c>
      <c r="G26" s="29">
        <f t="shared" si="2"/>
        <v>4173.379392534921</v>
      </c>
      <c r="H26" s="9">
        <f t="shared" si="16"/>
        <v>256362.67776065011</v>
      </c>
      <c r="I26" s="9">
        <f t="shared" si="3"/>
        <v>4016.3486182501847</v>
      </c>
      <c r="J26" s="29">
        <f t="shared" si="4"/>
        <v>4173.379392534921</v>
      </c>
      <c r="K26" s="9">
        <f t="shared" si="17"/>
        <v>254307.15280886978</v>
      </c>
      <c r="L26" s="9">
        <f t="shared" si="5"/>
        <v>3984.1453940056263</v>
      </c>
      <c r="M26" s="29">
        <f t="shared" si="6"/>
        <v>4173.379392534921</v>
      </c>
      <c r="N26" s="9">
        <f t="shared" si="18"/>
        <v>251830.08926846576</v>
      </c>
      <c r="O26" s="9">
        <f t="shared" si="7"/>
        <v>3945.3380652059641</v>
      </c>
      <c r="P26" s="29">
        <f t="shared" si="8"/>
        <v>4173.379392534921</v>
      </c>
      <c r="Q26" s="9">
        <f t="shared" si="19"/>
        <v>248845.03974236571</v>
      </c>
      <c r="R26" s="9">
        <f t="shared" si="9"/>
        <v>3898.572289297063</v>
      </c>
      <c r="S26" s="29">
        <f t="shared" si="10"/>
        <v>4173.379392534921</v>
      </c>
      <c r="T26" s="9">
        <f t="shared" si="20"/>
        <v>245247.82855745719</v>
      </c>
      <c r="U26" s="9">
        <f t="shared" si="11"/>
        <v>3842.2159807334961</v>
      </c>
      <c r="V26" s="29">
        <f t="shared" si="12"/>
        <v>4173.379392534921</v>
      </c>
    </row>
    <row r="27" spans="1:23" x14ac:dyDescent="0.25">
      <c r="A27" s="7" t="s">
        <v>57</v>
      </c>
      <c r="B27" s="9">
        <f t="shared" si="14"/>
        <v>259375.71589903175</v>
      </c>
      <c r="C27" s="9">
        <f t="shared" si="0"/>
        <v>4063.5528824181642</v>
      </c>
      <c r="D27" s="29">
        <f t="shared" si="13"/>
        <v>4173.379392534921</v>
      </c>
      <c r="E27" s="9">
        <f t="shared" si="15"/>
        <v>257938.09239535721</v>
      </c>
      <c r="F27" s="9">
        <f t="shared" si="1"/>
        <v>4041.0301141939294</v>
      </c>
      <c r="G27" s="29">
        <f t="shared" si="2"/>
        <v>4173.379392534921</v>
      </c>
      <c r="H27" s="9">
        <f t="shared" si="16"/>
        <v>256205.64698636538</v>
      </c>
      <c r="I27" s="9">
        <f t="shared" si="3"/>
        <v>4013.888469453057</v>
      </c>
      <c r="J27" s="29">
        <f t="shared" si="4"/>
        <v>4173.379392534921</v>
      </c>
      <c r="K27" s="9">
        <f t="shared" si="17"/>
        <v>254117.91881034049</v>
      </c>
      <c r="L27" s="9">
        <f t="shared" si="5"/>
        <v>3981.1807280286671</v>
      </c>
      <c r="M27" s="29">
        <f t="shared" si="6"/>
        <v>4173.379392534921</v>
      </c>
      <c r="N27" s="9">
        <f t="shared" si="18"/>
        <v>251602.04794113681</v>
      </c>
      <c r="O27" s="9">
        <f t="shared" si="7"/>
        <v>3941.7654177444765</v>
      </c>
      <c r="P27" s="29">
        <f t="shared" si="8"/>
        <v>4173.379392534921</v>
      </c>
      <c r="Q27" s="9">
        <f t="shared" si="19"/>
        <v>248570.23263912785</v>
      </c>
      <c r="R27" s="9">
        <f t="shared" si="9"/>
        <v>3894.2669780130027</v>
      </c>
      <c r="S27" s="29">
        <f t="shared" si="10"/>
        <v>4173.379392534921</v>
      </c>
      <c r="T27" s="9">
        <f t="shared" si="20"/>
        <v>244916.66514565577</v>
      </c>
      <c r="U27" s="9">
        <f t="shared" si="11"/>
        <v>3837.0277539486069</v>
      </c>
      <c r="V27" s="29">
        <f t="shared" si="12"/>
        <v>4173.379392534921</v>
      </c>
    </row>
    <row r="28" spans="1:23" x14ac:dyDescent="0.25">
      <c r="A28" s="7" t="s">
        <v>58</v>
      </c>
      <c r="B28" s="9">
        <f t="shared" si="14"/>
        <v>259265.88938891501</v>
      </c>
      <c r="C28" s="9">
        <f t="shared" si="0"/>
        <v>4061.8322670930011</v>
      </c>
      <c r="D28" s="29">
        <f t="shared" si="13"/>
        <v>4173.379392534921</v>
      </c>
      <c r="E28" s="9">
        <f t="shared" si="15"/>
        <v>257805.74311701622</v>
      </c>
      <c r="F28" s="9">
        <f t="shared" si="1"/>
        <v>4038.9566421665868</v>
      </c>
      <c r="G28" s="29">
        <f t="shared" si="2"/>
        <v>4173.379392534921</v>
      </c>
      <c r="H28" s="9">
        <f t="shared" si="16"/>
        <v>256046.1560632835</v>
      </c>
      <c r="I28" s="9">
        <f t="shared" si="3"/>
        <v>4011.3897783247749</v>
      </c>
      <c r="J28" s="29">
        <f t="shared" si="4"/>
        <v>4173.379392534921</v>
      </c>
      <c r="K28" s="9">
        <f t="shared" si="17"/>
        <v>253925.72014583423</v>
      </c>
      <c r="L28" s="9">
        <f t="shared" si="5"/>
        <v>3978.1696156180697</v>
      </c>
      <c r="M28" s="29">
        <f t="shared" si="6"/>
        <v>4173.379392534921</v>
      </c>
      <c r="N28" s="9">
        <f t="shared" si="18"/>
        <v>251370.43396634638</v>
      </c>
      <c r="O28" s="9">
        <f t="shared" si="7"/>
        <v>3938.1367988060933</v>
      </c>
      <c r="P28" s="29">
        <f t="shared" si="8"/>
        <v>4173.379392534921</v>
      </c>
      <c r="Q28" s="9">
        <f t="shared" si="19"/>
        <v>248291.12022460593</v>
      </c>
      <c r="R28" s="9">
        <f t="shared" si="9"/>
        <v>3889.8942168521598</v>
      </c>
      <c r="S28" s="29">
        <f t="shared" si="10"/>
        <v>4173.379392534921</v>
      </c>
      <c r="T28" s="9">
        <f t="shared" si="20"/>
        <v>244580.31350706946</v>
      </c>
      <c r="U28" s="9">
        <f t="shared" si="11"/>
        <v>3831.7582449440883</v>
      </c>
      <c r="V28" s="29">
        <f t="shared" si="12"/>
        <v>4173.379392534921</v>
      </c>
    </row>
    <row r="29" spans="1:23" x14ac:dyDescent="0.25">
      <c r="A29" s="7" t="s">
        <v>59</v>
      </c>
      <c r="B29" s="9">
        <f t="shared" si="14"/>
        <v>259154.34226347308</v>
      </c>
      <c r="C29" s="9">
        <f t="shared" si="0"/>
        <v>4060.0846954610784</v>
      </c>
      <c r="D29" s="29">
        <f t="shared" si="13"/>
        <v>4173.379392534921</v>
      </c>
      <c r="E29" s="9">
        <f t="shared" si="15"/>
        <v>257671.32036664788</v>
      </c>
      <c r="F29" s="9">
        <f t="shared" si="1"/>
        <v>4036.8506857441498</v>
      </c>
      <c r="G29" s="29">
        <f t="shared" si="2"/>
        <v>4173.379392534921</v>
      </c>
      <c r="H29" s="9">
        <f t="shared" si="16"/>
        <v>255884.16644907335</v>
      </c>
      <c r="I29" s="9">
        <f t="shared" si="3"/>
        <v>4008.851941035482</v>
      </c>
      <c r="J29" s="29">
        <f t="shared" si="4"/>
        <v>4173.379392534921</v>
      </c>
      <c r="K29" s="9">
        <f t="shared" si="17"/>
        <v>253730.51036891737</v>
      </c>
      <c r="L29" s="9">
        <f t="shared" si="5"/>
        <v>3975.1113291130382</v>
      </c>
      <c r="M29" s="29">
        <f t="shared" si="6"/>
        <v>4173.379392534921</v>
      </c>
      <c r="N29" s="9">
        <f t="shared" si="18"/>
        <v>251135.19137261756</v>
      </c>
      <c r="O29" s="9">
        <f t="shared" si="7"/>
        <v>3934.4513315043414</v>
      </c>
      <c r="P29" s="29">
        <f t="shared" si="8"/>
        <v>4173.379392534921</v>
      </c>
      <c r="Q29" s="9">
        <f t="shared" si="19"/>
        <v>248007.63504892317</v>
      </c>
      <c r="R29" s="9">
        <f t="shared" si="9"/>
        <v>3885.4529490997961</v>
      </c>
      <c r="S29" s="29">
        <f t="shared" si="10"/>
        <v>4173.379392534921</v>
      </c>
      <c r="T29" s="9">
        <f t="shared" si="20"/>
        <v>244238.69235947862</v>
      </c>
      <c r="U29" s="9">
        <f t="shared" si="11"/>
        <v>3826.4061802984984</v>
      </c>
      <c r="V29" s="29">
        <f t="shared" si="12"/>
        <v>4173.379392534921</v>
      </c>
    </row>
    <row r="30" spans="1:23" x14ac:dyDescent="0.25">
      <c r="A30" s="7" t="s">
        <v>60</v>
      </c>
      <c r="B30" s="9">
        <f t="shared" si="14"/>
        <v>259041.04756639924</v>
      </c>
      <c r="C30" s="9">
        <f t="shared" si="0"/>
        <v>4058.3097452069214</v>
      </c>
      <c r="D30" s="29">
        <f t="shared" si="13"/>
        <v>4173.379392534921</v>
      </c>
      <c r="E30" s="9">
        <f t="shared" si="15"/>
        <v>257534.79165985712</v>
      </c>
      <c r="F30" s="9">
        <f t="shared" si="1"/>
        <v>4034.7117360044281</v>
      </c>
      <c r="G30" s="29">
        <f t="shared" si="2"/>
        <v>4173.379392534921</v>
      </c>
      <c r="H30" s="9">
        <f t="shared" si="16"/>
        <v>255719.6389975739</v>
      </c>
      <c r="I30" s="9">
        <f t="shared" si="3"/>
        <v>4006.2743442953242</v>
      </c>
      <c r="J30" s="29">
        <f t="shared" si="4"/>
        <v>4173.379392534921</v>
      </c>
      <c r="K30" s="9">
        <f t="shared" si="17"/>
        <v>253532.24230549549</v>
      </c>
      <c r="L30" s="9">
        <f t="shared" si="5"/>
        <v>3972.0051294527625</v>
      </c>
      <c r="M30" s="29">
        <f t="shared" si="6"/>
        <v>4173.379392534921</v>
      </c>
      <c r="N30" s="9">
        <f t="shared" si="18"/>
        <v>250896.26331158698</v>
      </c>
      <c r="O30" s="9">
        <f t="shared" si="7"/>
        <v>3930.7081252148623</v>
      </c>
      <c r="P30" s="29">
        <f t="shared" si="8"/>
        <v>4173.379392534921</v>
      </c>
      <c r="Q30" s="9">
        <f t="shared" si="19"/>
        <v>247719.70860548803</v>
      </c>
      <c r="R30" s="9">
        <f t="shared" si="9"/>
        <v>3880.942101485979</v>
      </c>
      <c r="S30" s="29">
        <f t="shared" si="10"/>
        <v>4173.379392534921</v>
      </c>
      <c r="T30" s="9">
        <f t="shared" si="20"/>
        <v>243891.7191472422</v>
      </c>
      <c r="U30" s="9">
        <f t="shared" si="11"/>
        <v>3820.9702666401276</v>
      </c>
      <c r="V30" s="29">
        <f t="shared" si="12"/>
        <v>4173.379392534921</v>
      </c>
    </row>
    <row r="31" spans="1:23" ht="15.75" thickBot="1" x14ac:dyDescent="0.3">
      <c r="A31" s="7" t="s">
        <v>61</v>
      </c>
      <c r="B31" s="10">
        <f t="shared" si="14"/>
        <v>258925.97791907124</v>
      </c>
      <c r="C31" s="10">
        <f t="shared" si="0"/>
        <v>4056.5069873987832</v>
      </c>
      <c r="D31" s="29">
        <f t="shared" si="13"/>
        <v>4173.379392534921</v>
      </c>
      <c r="E31" s="10">
        <f t="shared" si="15"/>
        <v>257396.12400332664</v>
      </c>
      <c r="F31" s="10">
        <f t="shared" si="1"/>
        <v>4032.5392760521172</v>
      </c>
      <c r="G31" s="29">
        <f t="shared" si="2"/>
        <v>4173.379392534921</v>
      </c>
      <c r="H31" s="10">
        <f t="shared" si="16"/>
        <v>255552.53394933429</v>
      </c>
      <c r="I31" s="10">
        <f t="shared" si="3"/>
        <v>4003.6563652062373</v>
      </c>
      <c r="J31" s="29">
        <f t="shared" si="4"/>
        <v>4173.379392534921</v>
      </c>
      <c r="K31" s="10">
        <f t="shared" si="17"/>
        <v>253330.86804241332</v>
      </c>
      <c r="L31" s="10">
        <f t="shared" si="5"/>
        <v>3968.850265997808</v>
      </c>
      <c r="M31" s="29">
        <f t="shared" si="6"/>
        <v>4173.379392534921</v>
      </c>
      <c r="N31" s="10">
        <f t="shared" si="18"/>
        <v>250653.59204426693</v>
      </c>
      <c r="O31" s="10">
        <f t="shared" si="7"/>
        <v>3926.906275360182</v>
      </c>
      <c r="P31" s="29">
        <f t="shared" si="8"/>
        <v>4173.379392534921</v>
      </c>
      <c r="Q31" s="10">
        <f t="shared" si="19"/>
        <v>247427.2713144391</v>
      </c>
      <c r="R31" s="10">
        <f t="shared" si="9"/>
        <v>3876.3605839262127</v>
      </c>
      <c r="S31" s="29">
        <f t="shared" si="10"/>
        <v>4173.379392534921</v>
      </c>
      <c r="T31" s="10">
        <f t="shared" si="20"/>
        <v>243539.3100213474</v>
      </c>
      <c r="U31" s="10">
        <f t="shared" si="11"/>
        <v>3815.4491903344424</v>
      </c>
      <c r="V31" s="29">
        <f t="shared" si="12"/>
        <v>4173.379392534921</v>
      </c>
    </row>
    <row r="32" spans="1:23" ht="16.5" thickTop="1" thickBot="1" x14ac:dyDescent="0.3">
      <c r="A32" s="30" t="s">
        <v>23</v>
      </c>
      <c r="B32" s="11"/>
      <c r="C32" s="12">
        <f>SUM(C20:C31)</f>
        <v>48789.612165152532</v>
      </c>
      <c r="D32" s="31">
        <f>SUM(D20:D31)</f>
        <v>49980.506651217474</v>
      </c>
      <c r="E32" s="11"/>
      <c r="F32" s="12">
        <f>SUM(F20:F31)</f>
        <v>48526.731083327759</v>
      </c>
      <c r="G32" s="31">
        <f>SUM(G20:G31)</f>
        <v>50080.552710419062</v>
      </c>
      <c r="H32" s="11"/>
      <c r="I32" s="12">
        <f>SUM(I20:I31)</f>
        <v>48208.079745580842</v>
      </c>
      <c r="J32" s="31">
        <f>SUM(J20:J31)</f>
        <v>50080.552710419062</v>
      </c>
      <c r="K32" s="11"/>
      <c r="L32" s="12">
        <f>SUM(L20:L31)</f>
        <v>47824.080704289612</v>
      </c>
      <c r="M32" s="31">
        <f>SUM(M20:M31)</f>
        <v>50080.552710419062</v>
      </c>
      <c r="N32" s="11"/>
      <c r="O32" s="12">
        <f>SUM(O20:O31)</f>
        <v>47361.332721635001</v>
      </c>
      <c r="P32" s="31">
        <f>SUM(P20:P31)</f>
        <v>50080.552710419062</v>
      </c>
      <c r="Q32" s="11"/>
      <c r="R32" s="12">
        <f>SUM(R20:R31)</f>
        <v>46803.686289157253</v>
      </c>
      <c r="S32" s="31">
        <f>SUM(S20:S31)</f>
        <v>50080.552710419062</v>
      </c>
      <c r="T32" s="11"/>
      <c r="U32" s="12">
        <f>SUM(U20:U31)</f>
        <v>46131.680023735593</v>
      </c>
      <c r="V32" s="31">
        <f>SUM(V20:V31)</f>
        <v>50080.552710419062</v>
      </c>
    </row>
    <row r="33" spans="1:36" ht="12.75" customHeight="1" thickBot="1" x14ac:dyDescent="0.3">
      <c r="A33" s="102" t="s">
        <v>22</v>
      </c>
      <c r="B33" s="48" t="s">
        <v>31</v>
      </c>
      <c r="C33" s="49"/>
      <c r="D33" s="50"/>
      <c r="E33" s="68" t="s">
        <v>32</v>
      </c>
      <c r="F33" s="69"/>
      <c r="G33" s="70"/>
      <c r="H33" s="68" t="s">
        <v>33</v>
      </c>
      <c r="I33" s="69"/>
      <c r="J33" s="70"/>
      <c r="K33" s="68" t="s">
        <v>34</v>
      </c>
      <c r="L33" s="69"/>
      <c r="M33" s="70"/>
      <c r="N33" s="68" t="s">
        <v>35</v>
      </c>
      <c r="O33" s="69"/>
      <c r="P33" s="70"/>
      <c r="Q33" s="68" t="s">
        <v>36</v>
      </c>
      <c r="R33" s="69"/>
      <c r="S33" s="70"/>
      <c r="T33" s="68" t="s">
        <v>37</v>
      </c>
      <c r="U33" s="69"/>
      <c r="V33" s="70"/>
    </row>
    <row r="34" spans="1:36" ht="30.75" thickBot="1" x14ac:dyDescent="0.3">
      <c r="A34" s="103"/>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243181.37981914691</v>
      </c>
      <c r="C35" s="8">
        <f t="shared" ref="C35:C46" si="21">IF(data=1,B35*(PROC/36500)*30.42,B35*(PROC/36000)*30)</f>
        <v>3809.8416171666345</v>
      </c>
      <c r="D35" s="29">
        <f t="shared" ref="D35:D46" si="22">IF(data=1,IF(C35&gt;1,C35+sumproplat,0),IF(B35&gt;sumproplat*2,sumproplat,B35+C35))</f>
        <v>4173.379392534921</v>
      </c>
      <c r="E35" s="8">
        <f>IF(data=1,IF((B46-sumproplat)&gt;0,B46-sumproplat,0),IF(B46-(sumproplat-C46)&gt;0,B46-(D46-C46),0))</f>
        <v>238422.6885907049</v>
      </c>
      <c r="F35" s="8">
        <f t="shared" ref="F35:F46" si="23">IF(data=1,E35*(PROC/36500)*30.42,E35*(PROC/36000)*30)</f>
        <v>3735.2887879210434</v>
      </c>
      <c r="G35" s="29">
        <f t="shared" ref="G35:G46" si="24">IF(data=1,IF(F35&gt;1,F35+sumproplat,0),IF(E35&gt;sumproplat*2,sumproplat,E35+F35))</f>
        <v>4173.379392534921</v>
      </c>
      <c r="H35" s="8">
        <f>IF(data=1,IF((E46-sumproplat)&gt;0,E46-sumproplat,0),IF(E46-(sumproplat-F46)&gt;0,E46-(G46-F46),0))</f>
        <v>232688.10457030436</v>
      </c>
      <c r="I35" s="8">
        <f t="shared" ref="I35:I46" si="25">IF(data=1,H35*(PROC/36500)*30.42,H35*(PROC/36000)*30)</f>
        <v>3645.4469716014346</v>
      </c>
      <c r="J35" s="29">
        <f t="shared" ref="J35:J46" si="26">IF(data=1,IF(I35&gt;1,I35+sumproplat,0),IF(H35&gt;sumproplat*2,sumproplat,H35+I35))</f>
        <v>4173.379392534921</v>
      </c>
      <c r="K35" s="8">
        <f>IF(data=1,IF((H46-sumproplat)&gt;0,H46-sumproplat,0),IF(H46-(sumproplat-I46)&gt;0,H46-(J46-I46),0))</f>
        <v>225777.49568471813</v>
      </c>
      <c r="L35" s="8">
        <f t="shared" ref="L35:L46" si="27">IF(data=1,K35*(PROC/36500)*30.42,K35*(PROC/36000)*30)</f>
        <v>3537.1807657272507</v>
      </c>
      <c r="M35" s="29">
        <f t="shared" ref="M35:M46" si="28">IF(data=1,IF(L35&gt;1,L35+sumproplat,0),IF(K35&gt;sumproplat*2,sumproplat,K35+L35))</f>
        <v>4173.379392534921</v>
      </c>
      <c r="N35" s="8">
        <f>IF(data=1,IF((K46-sumproplat)&gt;0,K46-sumproplat,0),IF(K46-(sumproplat-L46)&gt;0,K46-(M46-L46),0))</f>
        <v>217449.68759965876</v>
      </c>
      <c r="O35" s="8">
        <f t="shared" ref="O35:O46" si="29">IF(data=1,N35*(PROC/36500)*30.42,N35*(PROC/36000)*30)</f>
        <v>3406.711772394654</v>
      </c>
      <c r="P35" s="29">
        <f t="shared" ref="P35:P46" si="30">IF(data=1,IF(O35&gt;1,O35+sumproplat,0),IF(N35&gt;sumproplat*2,sumproplat,N35+O35))</f>
        <v>4173.379392534921</v>
      </c>
      <c r="Q35" s="8">
        <f>IF(data=1,IF((N46-sumproplat)&gt;0,N46-sumproplat,0),IF(N46-(sumproplat-O46)&gt;0,N46-(P46-O46),0))</f>
        <v>207414.04694196908</v>
      </c>
      <c r="R35" s="8">
        <f t="shared" ref="R35:R46" si="31">IF(data=1,Q35*(PROC/36500)*30.42,Q35*(PROC/36000)*30)</f>
        <v>3249.4867354241824</v>
      </c>
      <c r="S35" s="29">
        <f t="shared" ref="S35:S46" si="32">IF(data=1,IF(R35&gt;1,R35+sumproplat,0),IF(Q35&gt;sumproplat*2,sumproplat,Q35+R35))</f>
        <v>4173.379392534921</v>
      </c>
      <c r="T35" s="8">
        <f>IF(data=1,IF((Q46-sumproplat)&gt;0,Q46-sumproplat,0),IF(Q46-(sumproplat-R46)&gt;0,Q46-(S46-R46),0))</f>
        <v>195320.33844369563</v>
      </c>
      <c r="U35" s="8">
        <f t="shared" ref="U35:U46" si="33">IF(data=1,T35*(PROC/36500)*30.42,T35*(PROC/36000)*30)</f>
        <v>3060.0186356178979</v>
      </c>
      <c r="V35" s="29">
        <f t="shared" ref="V35:V46" si="34">IF(data=1,IF(U35&gt;1,U35+sumproplat,0),IF(T35&gt;sumproplat*2,sumproplat,T35+U35))</f>
        <v>4173.379392534921</v>
      </c>
    </row>
    <row r="36" spans="1:36" x14ac:dyDescent="0.25">
      <c r="A36" s="7" t="s">
        <v>20</v>
      </c>
      <c r="B36" s="9">
        <f>IF(data=1,IF((B35-sumproplat)&gt;0,B35-sumproplat,0),IF(B35-(sumproplat-C35)&gt;0,B35-(D35-C35),0))</f>
        <v>242817.84204377863</v>
      </c>
      <c r="C36" s="9">
        <f t="shared" si="21"/>
        <v>3804.1461920191987</v>
      </c>
      <c r="D36" s="29">
        <f t="shared" si="22"/>
        <v>4173.379392534921</v>
      </c>
      <c r="E36" s="9">
        <f>IF(data=1,IF((E35-sumproplat)&gt;0,E35-sumproplat,0),IF(E35-(sumproplat-F35)&gt;0,E35-(G35-F35),0))</f>
        <v>237984.59798609102</v>
      </c>
      <c r="F36" s="9">
        <f t="shared" si="23"/>
        <v>3728.4253684487589</v>
      </c>
      <c r="G36" s="29">
        <f t="shared" si="24"/>
        <v>4173.379392534921</v>
      </c>
      <c r="H36" s="9">
        <f>IF(data=1,IF((H35-sumproplat)&gt;0,H35-sumproplat,0),IF(H35-(sumproplat-I35)&gt;0,H35-(J35-I35),0))</f>
        <v>232160.17214937089</v>
      </c>
      <c r="I36" s="9">
        <f t="shared" si="25"/>
        <v>3637.1760303401438</v>
      </c>
      <c r="J36" s="29">
        <f t="shared" si="26"/>
        <v>4173.379392534921</v>
      </c>
      <c r="K36" s="9">
        <f>IF(data=1,IF((K35-sumproplat)&gt;0,K35-sumproplat,0),IF(K35-(sumproplat-L35)&gt;0,K35-(M35-L35),0))</f>
        <v>225141.29705791047</v>
      </c>
      <c r="L36" s="9">
        <f t="shared" si="27"/>
        <v>3527.213653907264</v>
      </c>
      <c r="M36" s="29">
        <f t="shared" si="28"/>
        <v>4173.379392534921</v>
      </c>
      <c r="N36" s="9">
        <f>IF(data=1,IF((N35-sumproplat)&gt;0,N35-sumproplat,0),IF(N35-(sumproplat-O35)&gt;0,N35-(P35-O35),0))</f>
        <v>216683.01997951849</v>
      </c>
      <c r="O36" s="9">
        <f t="shared" si="29"/>
        <v>3394.7006463457897</v>
      </c>
      <c r="P36" s="29">
        <f t="shared" si="30"/>
        <v>4173.379392534921</v>
      </c>
      <c r="Q36" s="9">
        <f>IF(data=1,IF((Q35-sumproplat)&gt;0,Q35-sumproplat,0),IF(Q35-(sumproplat-R35)&gt;0,Q35-(S35-R35),0))</f>
        <v>206490.15428485835</v>
      </c>
      <c r="R36" s="9">
        <f t="shared" si="31"/>
        <v>3235.0124171294474</v>
      </c>
      <c r="S36" s="29">
        <f t="shared" si="32"/>
        <v>4173.379392534921</v>
      </c>
      <c r="T36" s="9">
        <f>IF(data=1,IF((T35-sumproplat)&gt;0,T35-sumproplat,0),IF(T35-(sumproplat-U35)&gt;0,T35-(V35-U35),0))</f>
        <v>194206.97768677861</v>
      </c>
      <c r="U36" s="9">
        <f t="shared" si="33"/>
        <v>3042.5759837595315</v>
      </c>
      <c r="V36" s="29">
        <f t="shared" si="34"/>
        <v>4173.379392534921</v>
      </c>
    </row>
    <row r="37" spans="1:36" x14ac:dyDescent="0.25">
      <c r="A37" s="7" t="s">
        <v>21</v>
      </c>
      <c r="B37" s="9">
        <f t="shared" ref="B37:B46" si="35">IF(data=1,IF((B36-sumproplat)&gt;0,B36-sumproplat,0),IF(B36-(sumproplat-C36)&gt;0,B36-(D36-C36),0))</f>
        <v>242448.60884326289</v>
      </c>
      <c r="C37" s="9">
        <f t="shared" si="21"/>
        <v>3798.3615385444518</v>
      </c>
      <c r="D37" s="29">
        <f t="shared" si="22"/>
        <v>4173.379392534921</v>
      </c>
      <c r="E37" s="9">
        <f t="shared" ref="E37:E46" si="36">IF(data=1,IF((E36-sumproplat)&gt;0,E36-sumproplat,0),IF(E36-(sumproplat-F36)&gt;0,E36-(G36-F36),0))</f>
        <v>237539.64396200486</v>
      </c>
      <c r="F37" s="9">
        <f t="shared" si="23"/>
        <v>3721.4544220714097</v>
      </c>
      <c r="G37" s="29">
        <f t="shared" si="24"/>
        <v>4173.379392534921</v>
      </c>
      <c r="H37" s="9">
        <f t="shared" ref="H37:H46" si="37">IF(data=1,IF((H36-sumproplat)&gt;0,H36-sumproplat,0),IF(H36-(sumproplat-I36)&gt;0,H36-(J36-I36),0))</f>
        <v>231623.96878717613</v>
      </c>
      <c r="I37" s="9">
        <f t="shared" si="25"/>
        <v>3628.7755109990926</v>
      </c>
      <c r="J37" s="29">
        <f t="shared" si="26"/>
        <v>4173.379392534921</v>
      </c>
      <c r="K37" s="9">
        <f t="shared" ref="K37:K46" si="38">IF(data=1,IF((K36-sumproplat)&gt;0,K36-sumproplat,0),IF(K36-(sumproplat-L36)&gt;0,K36-(M36-L36),0))</f>
        <v>224495.13131928281</v>
      </c>
      <c r="L37" s="9">
        <f t="shared" si="27"/>
        <v>3517.0903906687636</v>
      </c>
      <c r="M37" s="29">
        <f t="shared" si="28"/>
        <v>4173.379392534921</v>
      </c>
      <c r="N37" s="9">
        <f t="shared" ref="N37:N46" si="39">IF(data=1,IF((N36-sumproplat)&gt;0,N36-sumproplat,0),IF(N36-(sumproplat-O36)&gt;0,N36-(P36-O36),0))</f>
        <v>215904.34123332935</v>
      </c>
      <c r="O37" s="9">
        <f t="shared" si="29"/>
        <v>3382.5013459888264</v>
      </c>
      <c r="P37" s="29">
        <f t="shared" si="30"/>
        <v>4173.379392534921</v>
      </c>
      <c r="Q37" s="9">
        <f t="shared" ref="Q37:Q46" si="40">IF(data=1,IF((Q36-sumproplat)&gt;0,Q36-sumproplat,0),IF(Q36-(sumproplat-R36)&gt;0,Q36-(S36-R36),0))</f>
        <v>205551.78730945286</v>
      </c>
      <c r="R37" s="9">
        <f t="shared" si="31"/>
        <v>3220.3113345147613</v>
      </c>
      <c r="S37" s="29">
        <f t="shared" si="32"/>
        <v>4173.379392534921</v>
      </c>
      <c r="T37" s="9">
        <f t="shared" ref="T37:T46" si="41">IF(data=1,IF((T36-sumproplat)&gt;0,T36-sumproplat,0),IF(T36-(sumproplat-U36)&gt;0,T36-(V36-U36),0))</f>
        <v>193076.17427800322</v>
      </c>
      <c r="U37" s="9">
        <f t="shared" si="33"/>
        <v>3024.8600636887172</v>
      </c>
      <c r="V37" s="29">
        <f t="shared" si="34"/>
        <v>4173.379392534921</v>
      </c>
    </row>
    <row r="38" spans="1:36" x14ac:dyDescent="0.25">
      <c r="A38" s="7" t="s">
        <v>53</v>
      </c>
      <c r="B38" s="9">
        <f t="shared" si="35"/>
        <v>242073.59098927243</v>
      </c>
      <c r="C38" s="9">
        <f t="shared" si="21"/>
        <v>3792.4862588319347</v>
      </c>
      <c r="D38" s="29">
        <f t="shared" si="22"/>
        <v>4173.379392534921</v>
      </c>
      <c r="E38" s="9">
        <f t="shared" si="36"/>
        <v>237087.71899154136</v>
      </c>
      <c r="F38" s="9">
        <f t="shared" si="23"/>
        <v>3714.3742642008142</v>
      </c>
      <c r="G38" s="29">
        <f t="shared" si="24"/>
        <v>4173.379392534921</v>
      </c>
      <c r="H38" s="9">
        <f t="shared" si="37"/>
        <v>231079.36490564031</v>
      </c>
      <c r="I38" s="9">
        <f t="shared" si="25"/>
        <v>3620.243383521698</v>
      </c>
      <c r="J38" s="29">
        <f t="shared" si="26"/>
        <v>4173.379392534921</v>
      </c>
      <c r="K38" s="9">
        <f t="shared" si="38"/>
        <v>223838.84231741665</v>
      </c>
      <c r="L38" s="9">
        <f t="shared" si="27"/>
        <v>3506.8085296395275</v>
      </c>
      <c r="M38" s="29">
        <f t="shared" si="28"/>
        <v>4173.379392534921</v>
      </c>
      <c r="N38" s="9">
        <f t="shared" si="39"/>
        <v>215113.46318678325</v>
      </c>
      <c r="O38" s="9">
        <f t="shared" si="29"/>
        <v>3370.1109232596045</v>
      </c>
      <c r="P38" s="29">
        <f t="shared" si="30"/>
        <v>4173.379392534921</v>
      </c>
      <c r="Q38" s="9">
        <f t="shared" si="40"/>
        <v>204598.71925143269</v>
      </c>
      <c r="R38" s="9">
        <f t="shared" si="31"/>
        <v>3205.379934939112</v>
      </c>
      <c r="S38" s="29">
        <f t="shared" si="32"/>
        <v>4173.379392534921</v>
      </c>
      <c r="T38" s="9">
        <f t="shared" si="41"/>
        <v>191927.654949157</v>
      </c>
      <c r="U38" s="9">
        <f t="shared" si="33"/>
        <v>3006.8665942034595</v>
      </c>
      <c r="V38" s="29">
        <f t="shared" si="34"/>
        <v>4173.379392534921</v>
      </c>
    </row>
    <row r="39" spans="1:36" x14ac:dyDescent="0.25">
      <c r="A39" s="7" t="s">
        <v>54</v>
      </c>
      <c r="B39" s="9">
        <f t="shared" si="35"/>
        <v>241692.69785556945</v>
      </c>
      <c r="C39" s="9">
        <f t="shared" si="21"/>
        <v>3786.518933070588</v>
      </c>
      <c r="D39" s="29">
        <f t="shared" si="22"/>
        <v>4173.379392534921</v>
      </c>
      <c r="E39" s="9">
        <f t="shared" si="36"/>
        <v>236628.71386320726</v>
      </c>
      <c r="F39" s="9">
        <f t="shared" si="23"/>
        <v>3707.1831838569133</v>
      </c>
      <c r="G39" s="29">
        <f t="shared" si="24"/>
        <v>4173.379392534921</v>
      </c>
      <c r="H39" s="9">
        <f t="shared" si="37"/>
        <v>230526.22889662709</v>
      </c>
      <c r="I39" s="9">
        <f t="shared" si="25"/>
        <v>3611.5775860471576</v>
      </c>
      <c r="J39" s="29">
        <f t="shared" si="26"/>
        <v>4173.379392534921</v>
      </c>
      <c r="K39" s="9">
        <f t="shared" si="38"/>
        <v>223172.27145452125</v>
      </c>
      <c r="L39" s="9">
        <f t="shared" si="27"/>
        <v>3496.3655861208326</v>
      </c>
      <c r="M39" s="29">
        <f t="shared" si="28"/>
        <v>4173.379392534921</v>
      </c>
      <c r="N39" s="9">
        <f t="shared" si="39"/>
        <v>214310.19471750793</v>
      </c>
      <c r="O39" s="9">
        <f t="shared" si="29"/>
        <v>3357.5263839076242</v>
      </c>
      <c r="P39" s="29">
        <f t="shared" si="30"/>
        <v>4173.379392534921</v>
      </c>
      <c r="Q39" s="9">
        <f t="shared" si="40"/>
        <v>203630.71979383688</v>
      </c>
      <c r="R39" s="9">
        <f t="shared" si="31"/>
        <v>3190.2146101034446</v>
      </c>
      <c r="S39" s="29">
        <f t="shared" si="32"/>
        <v>4173.379392534921</v>
      </c>
      <c r="T39" s="9">
        <f t="shared" si="41"/>
        <v>190761.14215082553</v>
      </c>
      <c r="U39" s="9">
        <f t="shared" si="33"/>
        <v>2988.5912270296003</v>
      </c>
      <c r="V39" s="29">
        <f t="shared" si="34"/>
        <v>4173.379392534921</v>
      </c>
    </row>
    <row r="40" spans="1:36" x14ac:dyDescent="0.25">
      <c r="A40" s="7" t="s">
        <v>55</v>
      </c>
      <c r="B40" s="9">
        <f t="shared" si="35"/>
        <v>241305.83739610511</v>
      </c>
      <c r="C40" s="9">
        <f t="shared" si="21"/>
        <v>3780.4581192056467</v>
      </c>
      <c r="D40" s="29">
        <f t="shared" si="22"/>
        <v>4173.379392534921</v>
      </c>
      <c r="E40" s="9">
        <f t="shared" si="36"/>
        <v>236162.51765452925</v>
      </c>
      <c r="F40" s="9">
        <f t="shared" si="23"/>
        <v>3699.8794432542913</v>
      </c>
      <c r="G40" s="29">
        <f t="shared" si="24"/>
        <v>4173.379392534921</v>
      </c>
      <c r="H40" s="9">
        <f t="shared" si="37"/>
        <v>229964.42709013933</v>
      </c>
      <c r="I40" s="9">
        <f t="shared" si="25"/>
        <v>3602.7760244121828</v>
      </c>
      <c r="J40" s="29">
        <f t="shared" si="26"/>
        <v>4173.379392534921</v>
      </c>
      <c r="K40" s="9">
        <f t="shared" si="38"/>
        <v>222495.25764810716</v>
      </c>
      <c r="L40" s="9">
        <f t="shared" si="27"/>
        <v>3485.7590364870121</v>
      </c>
      <c r="M40" s="29">
        <f t="shared" si="28"/>
        <v>4173.379392534921</v>
      </c>
      <c r="N40" s="9">
        <f t="shared" si="39"/>
        <v>213494.34170888062</v>
      </c>
      <c r="O40" s="9">
        <f t="shared" si="29"/>
        <v>3344.744686772463</v>
      </c>
      <c r="P40" s="29">
        <f t="shared" si="30"/>
        <v>4173.379392534921</v>
      </c>
      <c r="Q40" s="9">
        <f t="shared" si="40"/>
        <v>202647.55501140541</v>
      </c>
      <c r="R40" s="9">
        <f t="shared" si="31"/>
        <v>3174.8116951786847</v>
      </c>
      <c r="S40" s="29">
        <f t="shared" si="32"/>
        <v>4173.379392534921</v>
      </c>
      <c r="T40" s="9">
        <f t="shared" si="41"/>
        <v>189576.35398532019</v>
      </c>
      <c r="U40" s="9">
        <f t="shared" si="33"/>
        <v>2970.0295457700163</v>
      </c>
      <c r="V40" s="29">
        <f t="shared" si="34"/>
        <v>4173.379392534921</v>
      </c>
    </row>
    <row r="41" spans="1:36" x14ac:dyDescent="0.25">
      <c r="A41" s="7" t="s">
        <v>56</v>
      </c>
      <c r="B41" s="9">
        <f t="shared" si="35"/>
        <v>240912.91612277584</v>
      </c>
      <c r="C41" s="9">
        <f t="shared" si="21"/>
        <v>3774.3023525901549</v>
      </c>
      <c r="D41" s="29">
        <f t="shared" si="22"/>
        <v>4173.379392534921</v>
      </c>
      <c r="E41" s="9">
        <f t="shared" si="36"/>
        <v>235689.01770524861</v>
      </c>
      <c r="F41" s="9">
        <f t="shared" si="23"/>
        <v>3692.4612773822278</v>
      </c>
      <c r="G41" s="29">
        <f t="shared" si="24"/>
        <v>4173.379392534921</v>
      </c>
      <c r="H41" s="9">
        <f t="shared" si="37"/>
        <v>229393.82372201659</v>
      </c>
      <c r="I41" s="9">
        <f t="shared" si="25"/>
        <v>3593.8365716449266</v>
      </c>
      <c r="J41" s="29">
        <f t="shared" si="26"/>
        <v>4173.379392534921</v>
      </c>
      <c r="K41" s="9">
        <f t="shared" si="38"/>
        <v>221807.63729205925</v>
      </c>
      <c r="L41" s="9">
        <f t="shared" si="27"/>
        <v>3474.986317575595</v>
      </c>
      <c r="M41" s="29">
        <f t="shared" si="28"/>
        <v>4173.379392534921</v>
      </c>
      <c r="N41" s="9">
        <f t="shared" si="39"/>
        <v>212665.70700311815</v>
      </c>
      <c r="O41" s="9">
        <f t="shared" si="29"/>
        <v>3331.762743048851</v>
      </c>
      <c r="P41" s="29">
        <f t="shared" si="30"/>
        <v>4173.379392534921</v>
      </c>
      <c r="Q41" s="9">
        <f t="shared" si="40"/>
        <v>201648.98731404918</v>
      </c>
      <c r="R41" s="9">
        <f t="shared" si="31"/>
        <v>3159.1674679201037</v>
      </c>
      <c r="S41" s="29">
        <f t="shared" si="32"/>
        <v>4173.379392534921</v>
      </c>
      <c r="T41" s="9">
        <f t="shared" si="41"/>
        <v>188373.00413855529</v>
      </c>
      <c r="U41" s="9">
        <f t="shared" si="33"/>
        <v>2951.1770648373663</v>
      </c>
      <c r="V41" s="29">
        <f t="shared" si="34"/>
        <v>4173.379392534921</v>
      </c>
    </row>
    <row r="42" spans="1:36" x14ac:dyDescent="0.25">
      <c r="A42" s="7" t="s">
        <v>57</v>
      </c>
      <c r="B42" s="9">
        <f t="shared" si="35"/>
        <v>240513.83908283108</v>
      </c>
      <c r="C42" s="9">
        <f t="shared" si="21"/>
        <v>3768.0501456310203</v>
      </c>
      <c r="D42" s="29">
        <f t="shared" si="22"/>
        <v>4173.379392534921</v>
      </c>
      <c r="E42" s="9">
        <f t="shared" si="36"/>
        <v>235208.09959009592</v>
      </c>
      <c r="F42" s="9">
        <f t="shared" si="23"/>
        <v>3684.9268935781693</v>
      </c>
      <c r="G42" s="29">
        <f t="shared" si="24"/>
        <v>4173.379392534921</v>
      </c>
      <c r="H42" s="9">
        <f t="shared" si="37"/>
        <v>228814.28090112659</v>
      </c>
      <c r="I42" s="9">
        <f t="shared" si="25"/>
        <v>3584.757067450983</v>
      </c>
      <c r="J42" s="29">
        <f t="shared" si="26"/>
        <v>4173.379392534921</v>
      </c>
      <c r="K42" s="9">
        <f t="shared" si="38"/>
        <v>221109.24421709994</v>
      </c>
      <c r="L42" s="9">
        <f t="shared" si="27"/>
        <v>3464.0448260678991</v>
      </c>
      <c r="M42" s="29">
        <f t="shared" si="28"/>
        <v>4173.379392534921</v>
      </c>
      <c r="N42" s="9">
        <f t="shared" si="39"/>
        <v>211824.09035363208</v>
      </c>
      <c r="O42" s="9">
        <f t="shared" si="29"/>
        <v>3318.577415540236</v>
      </c>
      <c r="P42" s="29">
        <f t="shared" si="30"/>
        <v>4173.379392534921</v>
      </c>
      <c r="Q42" s="9">
        <f t="shared" si="40"/>
        <v>200634.77538943436</v>
      </c>
      <c r="R42" s="9">
        <f t="shared" si="31"/>
        <v>3143.278147767805</v>
      </c>
      <c r="S42" s="29">
        <f t="shared" si="32"/>
        <v>4173.379392534921</v>
      </c>
      <c r="T42" s="9">
        <f t="shared" si="41"/>
        <v>187150.80181085772</v>
      </c>
      <c r="U42" s="9">
        <f t="shared" si="33"/>
        <v>2932.0292283701042</v>
      </c>
      <c r="V42" s="29">
        <f t="shared" si="34"/>
        <v>4173.379392534921</v>
      </c>
    </row>
    <row r="43" spans="1:36" x14ac:dyDescent="0.25">
      <c r="A43" s="7" t="s">
        <v>58</v>
      </c>
      <c r="B43" s="9">
        <f t="shared" si="35"/>
        <v>240108.50983592717</v>
      </c>
      <c r="C43" s="9">
        <f t="shared" si="21"/>
        <v>3761.6999874295252</v>
      </c>
      <c r="D43" s="29">
        <f t="shared" si="22"/>
        <v>4173.379392534921</v>
      </c>
      <c r="E43" s="9">
        <f t="shared" si="36"/>
        <v>234719.64709113917</v>
      </c>
      <c r="F43" s="9">
        <f t="shared" si="23"/>
        <v>3677.2744710945135</v>
      </c>
      <c r="G43" s="29">
        <f t="shared" si="24"/>
        <v>4173.379392534921</v>
      </c>
      <c r="H43" s="9">
        <f t="shared" si="37"/>
        <v>228225.65857604265</v>
      </c>
      <c r="I43" s="9">
        <f t="shared" si="25"/>
        <v>3575.535317691335</v>
      </c>
      <c r="J43" s="29">
        <f t="shared" si="26"/>
        <v>4173.379392534921</v>
      </c>
      <c r="K43" s="9">
        <f t="shared" si="38"/>
        <v>220399.90965063291</v>
      </c>
      <c r="L43" s="9">
        <f t="shared" si="27"/>
        <v>3452.9319178599153</v>
      </c>
      <c r="M43" s="29">
        <f t="shared" si="28"/>
        <v>4173.379392534921</v>
      </c>
      <c r="N43" s="9">
        <f t="shared" si="39"/>
        <v>210969.28837663739</v>
      </c>
      <c r="O43" s="9">
        <f t="shared" si="29"/>
        <v>3305.185517900652</v>
      </c>
      <c r="P43" s="29">
        <f t="shared" si="30"/>
        <v>4173.379392534921</v>
      </c>
      <c r="Q43" s="9">
        <f t="shared" si="40"/>
        <v>199604.67414466725</v>
      </c>
      <c r="R43" s="9">
        <f t="shared" si="31"/>
        <v>3127.1398949331206</v>
      </c>
      <c r="S43" s="29">
        <f t="shared" si="32"/>
        <v>4173.379392534921</v>
      </c>
      <c r="T43" s="9">
        <f t="shared" si="41"/>
        <v>185909.45164669291</v>
      </c>
      <c r="U43" s="9">
        <f t="shared" si="33"/>
        <v>2912.5814091315219</v>
      </c>
      <c r="V43" s="29">
        <f t="shared" si="34"/>
        <v>4173.379392534921</v>
      </c>
    </row>
    <row r="44" spans="1:36" x14ac:dyDescent="0.25">
      <c r="A44" s="7" t="s">
        <v>59</v>
      </c>
      <c r="B44" s="9">
        <f t="shared" si="35"/>
        <v>239696.83043082178</v>
      </c>
      <c r="C44" s="9">
        <f t="shared" si="21"/>
        <v>3755.2503434162077</v>
      </c>
      <c r="D44" s="29">
        <f t="shared" si="22"/>
        <v>4173.379392534921</v>
      </c>
      <c r="E44" s="9">
        <f t="shared" si="36"/>
        <v>234223.54216969875</v>
      </c>
      <c r="F44" s="9">
        <f t="shared" si="23"/>
        <v>3669.5021606586133</v>
      </c>
      <c r="G44" s="29">
        <f t="shared" si="24"/>
        <v>4173.379392534921</v>
      </c>
      <c r="H44" s="9">
        <f t="shared" si="37"/>
        <v>227627.81450119906</v>
      </c>
      <c r="I44" s="9">
        <f t="shared" si="25"/>
        <v>3566.1690938521183</v>
      </c>
      <c r="J44" s="29">
        <f t="shared" si="26"/>
        <v>4173.379392534921</v>
      </c>
      <c r="K44" s="9">
        <f t="shared" si="38"/>
        <v>219679.46217595792</v>
      </c>
      <c r="L44" s="9">
        <f t="shared" si="27"/>
        <v>3441.6449074233406</v>
      </c>
      <c r="M44" s="29">
        <f t="shared" si="28"/>
        <v>4173.379392534921</v>
      </c>
      <c r="N44" s="9">
        <f t="shared" si="39"/>
        <v>210101.09450200311</v>
      </c>
      <c r="O44" s="9">
        <f t="shared" si="29"/>
        <v>3291.583813864715</v>
      </c>
      <c r="P44" s="29">
        <f t="shared" si="30"/>
        <v>4173.379392534921</v>
      </c>
      <c r="Q44" s="9">
        <f t="shared" si="40"/>
        <v>198558.43464706544</v>
      </c>
      <c r="R44" s="9">
        <f t="shared" si="31"/>
        <v>3110.7488094706919</v>
      </c>
      <c r="S44" s="29">
        <f t="shared" si="32"/>
        <v>4173.379392534921</v>
      </c>
      <c r="T44" s="9">
        <f t="shared" si="41"/>
        <v>184648.6536632895</v>
      </c>
      <c r="U44" s="9">
        <f t="shared" si="33"/>
        <v>2892.8289073915353</v>
      </c>
      <c r="V44" s="29">
        <f t="shared" si="34"/>
        <v>4173.379392534921</v>
      </c>
    </row>
    <row r="45" spans="1:36" x14ac:dyDescent="0.25">
      <c r="A45" s="7" t="s">
        <v>60</v>
      </c>
      <c r="B45" s="9">
        <f t="shared" si="35"/>
        <v>239278.70138170305</v>
      </c>
      <c r="C45" s="9">
        <f t="shared" si="21"/>
        <v>3748.6996549800142</v>
      </c>
      <c r="D45" s="29">
        <f t="shared" si="22"/>
        <v>4173.379392534921</v>
      </c>
      <c r="E45" s="9">
        <f t="shared" si="36"/>
        <v>233719.66493782244</v>
      </c>
      <c r="F45" s="9">
        <f t="shared" si="23"/>
        <v>3661.6080840258846</v>
      </c>
      <c r="G45" s="29">
        <f t="shared" si="24"/>
        <v>4173.379392534921</v>
      </c>
      <c r="H45" s="9">
        <f t="shared" si="37"/>
        <v>227020.60420251626</v>
      </c>
      <c r="I45" s="9">
        <f t="shared" si="25"/>
        <v>3556.6561325060879</v>
      </c>
      <c r="J45" s="29">
        <f t="shared" si="26"/>
        <v>4173.379392534921</v>
      </c>
      <c r="K45" s="9">
        <f t="shared" si="38"/>
        <v>218947.72769084634</v>
      </c>
      <c r="L45" s="9">
        <f t="shared" si="27"/>
        <v>3430.1810671565927</v>
      </c>
      <c r="M45" s="29">
        <f t="shared" si="28"/>
        <v>4173.379392534921</v>
      </c>
      <c r="N45" s="9">
        <f t="shared" si="39"/>
        <v>209219.29892333291</v>
      </c>
      <c r="O45" s="9">
        <f t="shared" si="29"/>
        <v>3277.7690164655487</v>
      </c>
      <c r="P45" s="29">
        <f t="shared" si="30"/>
        <v>4173.379392534921</v>
      </c>
      <c r="Q45" s="9">
        <f t="shared" si="40"/>
        <v>197495.80406400122</v>
      </c>
      <c r="R45" s="9">
        <f t="shared" si="31"/>
        <v>3094.1009303360192</v>
      </c>
      <c r="S45" s="29">
        <f t="shared" si="32"/>
        <v>4173.379392534921</v>
      </c>
      <c r="T45" s="9">
        <f t="shared" si="41"/>
        <v>183368.10317814612</v>
      </c>
      <c r="U45" s="9">
        <f t="shared" si="33"/>
        <v>2872.766949790956</v>
      </c>
      <c r="V45" s="29">
        <f t="shared" si="34"/>
        <v>4173.379392534921</v>
      </c>
    </row>
    <row r="46" spans="1:36" ht="15.75" thickBot="1" x14ac:dyDescent="0.3">
      <c r="A46" s="7" t="s">
        <v>61</v>
      </c>
      <c r="B46" s="10">
        <f t="shared" si="35"/>
        <v>238854.02164414816</v>
      </c>
      <c r="C46" s="10">
        <f t="shared" si="21"/>
        <v>3742.0463390916543</v>
      </c>
      <c r="D46" s="29">
        <f t="shared" si="22"/>
        <v>4173.379392534921</v>
      </c>
      <c r="E46" s="10">
        <f t="shared" si="36"/>
        <v>233207.89362931339</v>
      </c>
      <c r="F46" s="10">
        <f t="shared" si="23"/>
        <v>3653.5903335259095</v>
      </c>
      <c r="G46" s="29">
        <f t="shared" si="24"/>
        <v>4173.379392534921</v>
      </c>
      <c r="H46" s="10">
        <f t="shared" si="37"/>
        <v>226403.88094248742</v>
      </c>
      <c r="I46" s="10">
        <f t="shared" si="25"/>
        <v>3546.9941347656363</v>
      </c>
      <c r="J46" s="29">
        <f t="shared" si="26"/>
        <v>4173.379392534921</v>
      </c>
      <c r="K46" s="10">
        <f t="shared" si="38"/>
        <v>218204.52936546801</v>
      </c>
      <c r="L46" s="10">
        <f t="shared" si="27"/>
        <v>3418.5376267256652</v>
      </c>
      <c r="M46" s="29">
        <f t="shared" si="28"/>
        <v>4173.379392534921</v>
      </c>
      <c r="N46" s="10">
        <f t="shared" si="39"/>
        <v>208323.68854726353</v>
      </c>
      <c r="O46" s="10">
        <f t="shared" si="29"/>
        <v>3263.7377872404618</v>
      </c>
      <c r="P46" s="29">
        <f t="shared" si="30"/>
        <v>4173.379392534921</v>
      </c>
      <c r="Q46" s="10">
        <f t="shared" si="40"/>
        <v>196416.52560180231</v>
      </c>
      <c r="R46" s="10">
        <f t="shared" si="31"/>
        <v>3077.1922344282361</v>
      </c>
      <c r="S46" s="29">
        <f t="shared" si="32"/>
        <v>4173.379392534921</v>
      </c>
      <c r="T46" s="10">
        <f t="shared" si="41"/>
        <v>182067.49073540216</v>
      </c>
      <c r="U46" s="10">
        <f t="shared" si="33"/>
        <v>2852.3906881879666</v>
      </c>
      <c r="V46" s="29">
        <f t="shared" si="34"/>
        <v>4173.379392534921</v>
      </c>
    </row>
    <row r="47" spans="1:36" ht="16.5" thickTop="1" thickBot="1" x14ac:dyDescent="0.3">
      <c r="A47" s="30" t="s">
        <v>23</v>
      </c>
      <c r="B47" s="11"/>
      <c r="C47" s="12">
        <f>SUM(C35:C46)</f>
        <v>45321.861481977037</v>
      </c>
      <c r="D47" s="31">
        <f>SUM(D35:D46)</f>
        <v>50080.552710419062</v>
      </c>
      <c r="E47" s="11"/>
      <c r="F47" s="12">
        <f>SUM(F35:F46)</f>
        <v>44345.968690018548</v>
      </c>
      <c r="G47" s="31">
        <f>SUM(G35:G46)</f>
        <v>50080.552710419062</v>
      </c>
      <c r="H47" s="11"/>
      <c r="I47" s="12">
        <f>SUM(I35:I46)</f>
        <v>43169.943824832793</v>
      </c>
      <c r="J47" s="31">
        <f>SUM(J35:J46)</f>
        <v>50080.552710419062</v>
      </c>
      <c r="K47" s="11"/>
      <c r="L47" s="12">
        <f>SUM(L35:L46)</f>
        <v>41752.744625359657</v>
      </c>
      <c r="M47" s="31">
        <f>SUM(M35:M46)</f>
        <v>50080.552710419062</v>
      </c>
      <c r="N47" s="11"/>
      <c r="O47" s="12">
        <f>SUM(O35:O46)</f>
        <v>40044.912052729422</v>
      </c>
      <c r="P47" s="31">
        <f>SUM(P35:P46)</f>
        <v>50080.552710419062</v>
      </c>
      <c r="Q47" s="11"/>
      <c r="R47" s="12">
        <f>SUM(R35:R46)</f>
        <v>37986.84421214561</v>
      </c>
      <c r="S47" s="31">
        <f>SUM(S35:S46)</f>
        <v>50080.552710419062</v>
      </c>
      <c r="T47" s="11"/>
      <c r="U47" s="12">
        <f>SUM(U35:U46)</f>
        <v>35506.716297778679</v>
      </c>
      <c r="V47" s="31">
        <f>SUM(V35:V46)</f>
        <v>50080.552710419062</v>
      </c>
    </row>
    <row r="48" spans="1:36" ht="12.75" customHeight="1" thickBot="1" x14ac:dyDescent="0.3">
      <c r="A48" s="102" t="s">
        <v>22</v>
      </c>
      <c r="B48" s="68" t="s">
        <v>38</v>
      </c>
      <c r="C48" s="69"/>
      <c r="D48" s="70"/>
      <c r="E48" s="68" t="s">
        <v>39</v>
      </c>
      <c r="F48" s="69"/>
      <c r="G48" s="70"/>
      <c r="H48" s="68" t="s">
        <v>40</v>
      </c>
      <c r="I48" s="69"/>
      <c r="J48" s="70"/>
      <c r="K48" s="68" t="s">
        <v>41</v>
      </c>
      <c r="L48" s="69"/>
      <c r="M48" s="70"/>
      <c r="N48" s="68" t="s">
        <v>42</v>
      </c>
      <c r="O48" s="69"/>
      <c r="P48" s="70"/>
      <c r="Q48" s="48" t="s">
        <v>43</v>
      </c>
      <c r="R48" s="49"/>
      <c r="S48" s="50"/>
      <c r="T48" s="68" t="s">
        <v>44</v>
      </c>
      <c r="U48" s="69"/>
      <c r="V48" s="70"/>
      <c r="X48" s="13"/>
      <c r="Y48" s="13"/>
      <c r="Z48" s="13"/>
      <c r="AA48" s="13"/>
      <c r="AB48" s="13"/>
      <c r="AC48" s="13"/>
      <c r="AD48" s="13"/>
      <c r="AE48" s="13"/>
      <c r="AF48" s="13"/>
      <c r="AG48" s="13"/>
      <c r="AH48" s="13"/>
      <c r="AI48" s="13"/>
      <c r="AJ48" s="13"/>
    </row>
    <row r="49" spans="1:36" ht="30.75" thickBot="1" x14ac:dyDescent="0.3">
      <c r="A49" s="103"/>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180746.50203105519</v>
      </c>
      <c r="C50" s="8">
        <f t="shared" ref="C50:C61" si="42">IF(data=1,B50*(PROC/36500)*30.42,B50*(PROC/36000)*30)</f>
        <v>2831.6951984865314</v>
      </c>
      <c r="D50" s="29">
        <f t="shared" ref="D50:D61" si="43">IF(data=1,IF(C50&gt;1,C50+sumproplat,0),IF(B50&gt;sumproplat*2,sumproplat,B50+C50))</f>
        <v>4173.379392534921</v>
      </c>
      <c r="E50" s="8">
        <f>IF(data=1,IF((B61-sumproplat)&gt;0,B61-sumproplat,0),IF(B61-(sumproplat-C61)&gt;0,B61-(D61-C61),0))</f>
        <v>163183.92328916432</v>
      </c>
      <c r="F50" s="8">
        <f t="shared" ref="F50:F61" si="44">IF(data=1,E50*(PROC/36500)*30.42,E50*(PROC/36000)*30)</f>
        <v>2556.5481315302409</v>
      </c>
      <c r="G50" s="29">
        <f t="shared" ref="G50:G61" si="45">IF(data=1,IF(F50&gt;1,F50+sumproplat,0),IF(E50&gt;sumproplat*2,sumproplat,E50+F50))</f>
        <v>4173.379392534921</v>
      </c>
      <c r="H50" s="8">
        <f>IF(data=1,IF((E61-sumproplat)&gt;0,E61-sumproplat,0),IF(E61-(sumproplat-F61)&gt;0,E61-(G61-F61),0))</f>
        <v>142019.68325435824</v>
      </c>
      <c r="I50" s="8">
        <f t="shared" ref="I50:I61" si="46">IF(data=1,H50*(PROC/36500)*30.42,H50*(PROC/36000)*30)</f>
        <v>2224.9750376516126</v>
      </c>
      <c r="J50" s="29">
        <f t="shared" ref="J50:J61" si="47">IF(data=1,IF(I50&gt;1,I50+sumproplat,0),IF(H50&gt;sumproplat*2,sumproplat,H50+I50))</f>
        <v>4173.379392534921</v>
      </c>
      <c r="K50" s="8">
        <f>IF(data=1,IF((H61-sumproplat)&gt;0,H61-sumproplat,0),IF(H61-(sumproplat-I61)&gt;0,H61-(J61-I61),0))</f>
        <v>116515.16806704798</v>
      </c>
      <c r="L50" s="8">
        <f t="shared" ref="L50:L61" si="48">IF(data=1,K50*(PROC/36500)*30.42,K50*(PROC/36000)*30)</f>
        <v>1825.4042997170852</v>
      </c>
      <c r="M50" s="29">
        <f t="shared" ref="M50:M61" si="49">IF(data=1,IF(L50&gt;1,L50+sumproplat,0),IF(K50&gt;sumproplat*2,sumproplat,K50+L50))</f>
        <v>4173.379392534921</v>
      </c>
      <c r="N50" s="8">
        <f>IF(data=1,IF((K61-sumproplat)&gt;0,K61-sumproplat,0),IF(K61-(sumproplat-L61)&gt;0,K61-(M61-L61),0))</f>
        <v>85780.291980310227</v>
      </c>
      <c r="O50" s="8">
        <f t="shared" ref="O50:O61" si="50">IF(data=1,N50*(PROC/36500)*30.42,N50*(PROC/36000)*30)</f>
        <v>1343.8912410248602</v>
      </c>
      <c r="P50" s="29">
        <f t="shared" ref="P50:P61" si="51">IF(data=1,IF(O50&gt;1,O50+sumproplat,0),IF(N50&gt;sumproplat*2,sumproplat,N50+O50))</f>
        <v>4173.379392534921</v>
      </c>
      <c r="Q50" s="8">
        <f>IF(data=1,IF((N61-sumproplat)&gt;0,N61-sumproplat,0),IF(N61-(sumproplat-O61)&gt;0,N61-(P61-O61),0))</f>
        <v>48742.434129276648</v>
      </c>
      <c r="R50" s="8">
        <f t="shared" ref="R50:R61" si="52">IF(data=1,Q50*(PROC/36500)*30.42,Q50*(PROC/36000)*30)</f>
        <v>763.63146802533402</v>
      </c>
      <c r="S50" s="29">
        <f t="shared" ref="S50:S61" si="53">IF(data=1,IF(R50&gt;1,R50+sumproplat,0),IF(Q50&gt;sumproplat*2,sumproplat,Q50+R50))</f>
        <v>4173.379392534921</v>
      </c>
      <c r="T50" s="8">
        <f>IF(data=1,IF((Q61-sumproplat)&gt;0,Q61-sumproplat,0),IF(Q61-(sumproplat-R61)&gt;0,Q61-(S61-R61),0))</f>
        <v>-9.0949470177292824E-13</v>
      </c>
      <c r="U50" s="8">
        <f t="shared" ref="U50:U61" si="54">IF(data=1,T50*(PROC/36500)*30.42,T50*(PROC/36000)*30)</f>
        <v>-1.4248750327775875E-14</v>
      </c>
      <c r="V50" s="29">
        <f t="shared" ref="V50:V61" si="55">IF(data=1,IF(U50&gt;1,U50+sumproplat,0),IF(T50&gt;sumproplat*2,sumproplat,T50+U50))</f>
        <v>-9.2374345210070416E-13</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179404.81783700679</v>
      </c>
      <c r="C51" s="9">
        <f t="shared" si="42"/>
        <v>2810.6754794464396</v>
      </c>
      <c r="D51" s="29">
        <f t="shared" si="43"/>
        <v>4173.379392534921</v>
      </c>
      <c r="E51" s="9">
        <f>IF(data=1,IF((E50-sumproplat)&gt;0,E50-sumproplat,0),IF(E50-(sumproplat-F50)&gt;0,E50-(G50-F50),0))</f>
        <v>161567.09202815965</v>
      </c>
      <c r="F51" s="9">
        <f t="shared" si="44"/>
        <v>2531.2177751078343</v>
      </c>
      <c r="G51" s="29">
        <f t="shared" si="45"/>
        <v>4173.379392534921</v>
      </c>
      <c r="H51" s="9">
        <f>IF(data=1,IF((H50-sumproplat)&gt;0,H50-sumproplat,0),IF(H50-(sumproplat-I50)&gt;0,H50-(J50-I50),0))</f>
        <v>140071.27889947494</v>
      </c>
      <c r="I51" s="9">
        <f t="shared" si="46"/>
        <v>2194.4500360917741</v>
      </c>
      <c r="J51" s="29">
        <f t="shared" si="47"/>
        <v>4173.379392534921</v>
      </c>
      <c r="K51" s="9">
        <f>IF(data=1,IF((K50-sumproplat)&gt;0,K50-sumproplat,0),IF(K50-(sumproplat-L50)&gt;0,K50-(M50-L50),0))</f>
        <v>114167.19297423014</v>
      </c>
      <c r="L51" s="9">
        <f t="shared" si="48"/>
        <v>1788.6193565962722</v>
      </c>
      <c r="M51" s="29">
        <f t="shared" si="49"/>
        <v>4173.379392534921</v>
      </c>
      <c r="N51" s="9">
        <f>IF(data=1,IF((N50-sumproplat)&gt;0,N50-sumproplat,0),IF(N50-(sumproplat-O50)&gt;0,N50-(P50-O50),0))</f>
        <v>82950.80382880017</v>
      </c>
      <c r="O51" s="9">
        <f t="shared" si="50"/>
        <v>1299.5625933178694</v>
      </c>
      <c r="P51" s="29">
        <f t="shared" si="51"/>
        <v>4173.379392534921</v>
      </c>
      <c r="Q51" s="9">
        <f>IF(data=1,IF((Q50-sumproplat)&gt;0,Q50-sumproplat,0),IF(Q50-(sumproplat-R50)&gt;0,Q50-(S50-R50),0))</f>
        <v>45332.686204767058</v>
      </c>
      <c r="R51" s="9">
        <f t="shared" si="52"/>
        <v>710.21208387468391</v>
      </c>
      <c r="S51" s="29">
        <f t="shared" si="53"/>
        <v>4173.379392534921</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178042.11392391831</v>
      </c>
      <c r="C52" s="9">
        <f t="shared" si="42"/>
        <v>2789.3264514747202</v>
      </c>
      <c r="D52" s="29">
        <f t="shared" si="43"/>
        <v>4173.379392534921</v>
      </c>
      <c r="E52" s="9">
        <f t="shared" ref="E52:E61" si="57">IF(data=1,IF((E51-sumproplat)&gt;0,E51-sumproplat,0),IF(E51-(sumproplat-F51)&gt;0,E51-(G51-F51),0))</f>
        <v>159924.93041073257</v>
      </c>
      <c r="F52" s="9">
        <f t="shared" si="44"/>
        <v>2505.4905764348105</v>
      </c>
      <c r="G52" s="29">
        <f t="shared" si="45"/>
        <v>4173.379392534921</v>
      </c>
      <c r="H52" s="9">
        <f t="shared" ref="H52:H61" si="58">IF(data=1,IF((H51-sumproplat)&gt;0,H51-sumproplat,0),IF(H51-(sumproplat-I51)&gt;0,H51-(J51-I51),0))</f>
        <v>138092.3495430318</v>
      </c>
      <c r="I52" s="9">
        <f t="shared" si="46"/>
        <v>2163.4468095074981</v>
      </c>
      <c r="J52" s="29">
        <f t="shared" si="47"/>
        <v>4173.379392534921</v>
      </c>
      <c r="K52" s="9">
        <f t="shared" ref="K52:K61" si="59">IF(data=1,IF((K51-sumproplat)&gt;0,K51-sumproplat,0),IF(K51-(sumproplat-L51)&gt;0,K51-(M51-L51),0))</f>
        <v>111782.43293829149</v>
      </c>
      <c r="L52" s="9">
        <f t="shared" si="48"/>
        <v>1751.2581160332331</v>
      </c>
      <c r="M52" s="29">
        <f t="shared" si="49"/>
        <v>4173.379392534921</v>
      </c>
      <c r="N52" s="9">
        <f t="shared" ref="N52:N61" si="60">IF(data=1,IF((N51-sumproplat)&gt;0,N51-sumproplat,0),IF(N51-(sumproplat-O51)&gt;0,N51-(P51-O51),0))</f>
        <v>80076.987029583121</v>
      </c>
      <c r="O52" s="9">
        <f t="shared" si="50"/>
        <v>1254.5394634634688</v>
      </c>
      <c r="P52" s="29">
        <f t="shared" si="51"/>
        <v>4173.379392534921</v>
      </c>
      <c r="Q52" s="9">
        <f t="shared" ref="Q52:Q60" si="61">IF(data=1,IF((Q51-sumproplat)&gt;0,Q51-sumproplat,0),IF(Q51-(sumproplat-R51)&gt;0,Q51-(S51-R51),0))</f>
        <v>41869.51889610682</v>
      </c>
      <c r="R52" s="9">
        <f t="shared" si="52"/>
        <v>655.95579603900683</v>
      </c>
      <c r="S52" s="29">
        <f t="shared" si="53"/>
        <v>4173.379392534921</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176658.06098285812</v>
      </c>
      <c r="C53" s="9">
        <f t="shared" si="42"/>
        <v>2767.6429553981102</v>
      </c>
      <c r="D53" s="29">
        <f t="shared" si="43"/>
        <v>4173.379392534921</v>
      </c>
      <c r="E53" s="9">
        <f t="shared" si="57"/>
        <v>158257.04159463246</v>
      </c>
      <c r="F53" s="9">
        <f t="shared" si="44"/>
        <v>2479.3603183159084</v>
      </c>
      <c r="G53" s="29">
        <f t="shared" si="45"/>
        <v>4173.379392534921</v>
      </c>
      <c r="H53" s="9">
        <f t="shared" si="58"/>
        <v>136082.41696000437</v>
      </c>
      <c r="I53" s="9">
        <f t="shared" si="46"/>
        <v>2131.957865706735</v>
      </c>
      <c r="J53" s="29">
        <f t="shared" si="47"/>
        <v>4173.379392534921</v>
      </c>
      <c r="K53" s="9">
        <f t="shared" si="59"/>
        <v>109360.3116617898</v>
      </c>
      <c r="L53" s="9">
        <f t="shared" si="48"/>
        <v>1713.3115493680402</v>
      </c>
      <c r="M53" s="29">
        <f t="shared" si="49"/>
        <v>4173.379392534921</v>
      </c>
      <c r="N53" s="9">
        <f t="shared" si="60"/>
        <v>77158.147100511662</v>
      </c>
      <c r="O53" s="9">
        <f t="shared" si="50"/>
        <v>1208.8109712413493</v>
      </c>
      <c r="P53" s="29">
        <f t="shared" si="51"/>
        <v>4173.379392534921</v>
      </c>
      <c r="Q53" s="9">
        <f t="shared" si="61"/>
        <v>38352.095299610904</v>
      </c>
      <c r="R53" s="9">
        <f t="shared" si="52"/>
        <v>600.84949302723749</v>
      </c>
      <c r="S53" s="29">
        <f t="shared" si="53"/>
        <v>4173.379392534921</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175252.32454572132</v>
      </c>
      <c r="C54" s="9">
        <f t="shared" si="42"/>
        <v>2745.6197512163008</v>
      </c>
      <c r="D54" s="29">
        <f t="shared" si="43"/>
        <v>4173.379392534921</v>
      </c>
      <c r="E54" s="9">
        <f t="shared" si="57"/>
        <v>156563.02252041345</v>
      </c>
      <c r="F54" s="9">
        <f t="shared" si="44"/>
        <v>2452.8206861531439</v>
      </c>
      <c r="G54" s="29">
        <f t="shared" si="45"/>
        <v>4173.379392534921</v>
      </c>
      <c r="H54" s="9">
        <f t="shared" si="58"/>
        <v>134040.99543317617</v>
      </c>
      <c r="I54" s="9">
        <f t="shared" si="46"/>
        <v>2099.9755951197599</v>
      </c>
      <c r="J54" s="29">
        <f t="shared" si="47"/>
        <v>4173.379392534921</v>
      </c>
      <c r="K54" s="9">
        <f t="shared" si="59"/>
        <v>106900.24381862293</v>
      </c>
      <c r="L54" s="9">
        <f t="shared" si="48"/>
        <v>1674.7704864917591</v>
      </c>
      <c r="M54" s="29">
        <f t="shared" si="49"/>
        <v>4173.379392534921</v>
      </c>
      <c r="N54" s="9">
        <f t="shared" si="60"/>
        <v>74193.578679218088</v>
      </c>
      <c r="O54" s="9">
        <f t="shared" si="50"/>
        <v>1162.3660659744166</v>
      </c>
      <c r="P54" s="29">
        <f t="shared" si="51"/>
        <v>4173.379392534921</v>
      </c>
      <c r="Q54" s="9">
        <f t="shared" si="61"/>
        <v>34779.565400103224</v>
      </c>
      <c r="R54" s="9">
        <f t="shared" si="52"/>
        <v>544.87985793495045</v>
      </c>
      <c r="S54" s="29">
        <f t="shared" si="53"/>
        <v>4173.379392534921</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173824.56490440271</v>
      </c>
      <c r="C55" s="9">
        <f t="shared" si="42"/>
        <v>2723.2515168356426</v>
      </c>
      <c r="D55" s="29">
        <f t="shared" si="43"/>
        <v>4173.379392534921</v>
      </c>
      <c r="E55" s="9">
        <f t="shared" si="57"/>
        <v>154842.46381403168</v>
      </c>
      <c r="F55" s="9">
        <f t="shared" si="44"/>
        <v>2425.8652664198294</v>
      </c>
      <c r="G55" s="29">
        <f t="shared" si="45"/>
        <v>4173.379392534921</v>
      </c>
      <c r="H55" s="9">
        <f t="shared" si="58"/>
        <v>131967.591635761</v>
      </c>
      <c r="I55" s="9">
        <f t="shared" si="46"/>
        <v>2067.4922689602558</v>
      </c>
      <c r="J55" s="29">
        <f t="shared" si="47"/>
        <v>4173.379392534921</v>
      </c>
      <c r="K55" s="9">
        <f t="shared" si="59"/>
        <v>104401.63491257977</v>
      </c>
      <c r="L55" s="9">
        <f t="shared" si="48"/>
        <v>1635.6256136304164</v>
      </c>
      <c r="M55" s="29">
        <f t="shared" si="49"/>
        <v>4173.379392534921</v>
      </c>
      <c r="N55" s="9">
        <f t="shared" si="60"/>
        <v>71182.565352657577</v>
      </c>
      <c r="O55" s="9">
        <f t="shared" si="50"/>
        <v>1115.1935238583019</v>
      </c>
      <c r="P55" s="29">
        <f t="shared" si="51"/>
        <v>4173.379392534921</v>
      </c>
      <c r="Q55" s="9">
        <f t="shared" si="61"/>
        <v>31151.065865503253</v>
      </c>
      <c r="R55" s="9">
        <f t="shared" si="52"/>
        <v>488.0333652262176</v>
      </c>
      <c r="S55" s="29">
        <f t="shared" si="53"/>
        <v>4173.379392534921</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172374.43702870343</v>
      </c>
      <c r="C56" s="9">
        <f t="shared" si="42"/>
        <v>2700.5328467830204</v>
      </c>
      <c r="D56" s="29">
        <f t="shared" si="43"/>
        <v>4173.379392534921</v>
      </c>
      <c r="E56" s="9">
        <f t="shared" si="57"/>
        <v>153094.94968791658</v>
      </c>
      <c r="F56" s="9">
        <f t="shared" si="44"/>
        <v>2398.4875451106927</v>
      </c>
      <c r="G56" s="29">
        <f t="shared" si="45"/>
        <v>4173.379392534921</v>
      </c>
      <c r="H56" s="9">
        <f t="shared" si="58"/>
        <v>129861.70451218633</v>
      </c>
      <c r="I56" s="9">
        <f t="shared" si="46"/>
        <v>2034.5000373575858</v>
      </c>
      <c r="J56" s="29">
        <f t="shared" si="47"/>
        <v>4173.379392534921</v>
      </c>
      <c r="K56" s="9">
        <f t="shared" si="59"/>
        <v>101863.88113367527</v>
      </c>
      <c r="L56" s="9">
        <f t="shared" si="48"/>
        <v>1595.8674710942457</v>
      </c>
      <c r="M56" s="29">
        <f t="shared" si="49"/>
        <v>4173.379392534921</v>
      </c>
      <c r="N56" s="9">
        <f t="shared" si="60"/>
        <v>68124.379483980956</v>
      </c>
      <c r="O56" s="9">
        <f t="shared" si="50"/>
        <v>1067.2819452490348</v>
      </c>
      <c r="P56" s="29">
        <f t="shared" si="51"/>
        <v>4173.379392534921</v>
      </c>
      <c r="Q56" s="9">
        <f t="shared" si="61"/>
        <v>27465.719838194549</v>
      </c>
      <c r="R56" s="9">
        <f t="shared" si="52"/>
        <v>430.29627746504792</v>
      </c>
      <c r="S56" s="29">
        <f t="shared" si="53"/>
        <v>4173.379392534921</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170901.59048295152</v>
      </c>
      <c r="C57" s="9">
        <f t="shared" si="42"/>
        <v>2677.4582508995736</v>
      </c>
      <c r="D57" s="29">
        <f t="shared" si="43"/>
        <v>4173.379392534921</v>
      </c>
      <c r="E57" s="9">
        <f t="shared" si="57"/>
        <v>151320.05784049234</v>
      </c>
      <c r="F57" s="9">
        <f t="shared" si="44"/>
        <v>2370.6809061677136</v>
      </c>
      <c r="G57" s="29">
        <f t="shared" si="45"/>
        <v>4173.379392534921</v>
      </c>
      <c r="H57" s="9">
        <f t="shared" si="58"/>
        <v>127722.82515700899</v>
      </c>
      <c r="I57" s="9">
        <f t="shared" si="46"/>
        <v>2000.9909274598076</v>
      </c>
      <c r="J57" s="29">
        <f t="shared" si="47"/>
        <v>4173.379392534921</v>
      </c>
      <c r="K57" s="9">
        <f t="shared" si="59"/>
        <v>99286.369212234596</v>
      </c>
      <c r="L57" s="9">
        <f t="shared" si="48"/>
        <v>1555.4864509916754</v>
      </c>
      <c r="M57" s="29">
        <f t="shared" si="49"/>
        <v>4173.379392534921</v>
      </c>
      <c r="N57" s="9">
        <f t="shared" si="60"/>
        <v>65018.282036695069</v>
      </c>
      <c r="O57" s="9">
        <f t="shared" si="50"/>
        <v>1018.6197519082227</v>
      </c>
      <c r="P57" s="29">
        <f t="shared" si="51"/>
        <v>4173.379392534921</v>
      </c>
      <c r="Q57" s="9">
        <f t="shared" si="61"/>
        <v>23722.636723124677</v>
      </c>
      <c r="R57" s="9">
        <f t="shared" si="52"/>
        <v>371.6546419956199</v>
      </c>
      <c r="S57" s="29">
        <f t="shared" si="53"/>
        <v>4173.379392534921</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169405.66934131618</v>
      </c>
      <c r="C58" s="9">
        <f t="shared" si="42"/>
        <v>2654.0221530139534</v>
      </c>
      <c r="D58" s="29">
        <f t="shared" si="43"/>
        <v>4173.379392534921</v>
      </c>
      <c r="E58" s="9">
        <f t="shared" si="57"/>
        <v>149517.35935412513</v>
      </c>
      <c r="F58" s="9">
        <f t="shared" si="44"/>
        <v>2342.4386298812933</v>
      </c>
      <c r="G58" s="29">
        <f t="shared" si="45"/>
        <v>4173.379392534921</v>
      </c>
      <c r="H58" s="9">
        <f t="shared" si="58"/>
        <v>125550.43669193388</v>
      </c>
      <c r="I58" s="9">
        <f t="shared" si="46"/>
        <v>1966.9568415069641</v>
      </c>
      <c r="J58" s="29">
        <f t="shared" si="47"/>
        <v>4173.379392534921</v>
      </c>
      <c r="K58" s="9">
        <f t="shared" si="59"/>
        <v>96668.476270691346</v>
      </c>
      <c r="L58" s="9">
        <f t="shared" si="48"/>
        <v>1514.4727949074977</v>
      </c>
      <c r="M58" s="29">
        <f t="shared" si="49"/>
        <v>4173.379392534921</v>
      </c>
      <c r="N58" s="9">
        <f t="shared" si="60"/>
        <v>61863.522396068372</v>
      </c>
      <c r="O58" s="9">
        <f t="shared" si="50"/>
        <v>969.1951842050712</v>
      </c>
      <c r="P58" s="29">
        <f t="shared" si="51"/>
        <v>4173.379392534921</v>
      </c>
      <c r="Q58" s="9">
        <f t="shared" si="61"/>
        <v>19920.911972585374</v>
      </c>
      <c r="R58" s="9">
        <f t="shared" si="52"/>
        <v>312.09428757050421</v>
      </c>
      <c r="S58" s="29">
        <f t="shared" si="53"/>
        <v>4173.379392534921</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167886.31210179522</v>
      </c>
      <c r="C59" s="9">
        <f t="shared" si="42"/>
        <v>2630.2188895947916</v>
      </c>
      <c r="D59" s="29">
        <f t="shared" si="43"/>
        <v>4173.379392534921</v>
      </c>
      <c r="E59" s="9">
        <f t="shared" si="57"/>
        <v>147686.41859147151</v>
      </c>
      <c r="F59" s="9">
        <f t="shared" si="44"/>
        <v>2313.7538912663867</v>
      </c>
      <c r="G59" s="29">
        <f t="shared" si="45"/>
        <v>4173.379392534921</v>
      </c>
      <c r="H59" s="9">
        <f t="shared" si="58"/>
        <v>123344.01414090593</v>
      </c>
      <c r="I59" s="9">
        <f t="shared" si="46"/>
        <v>1932.3895548741928</v>
      </c>
      <c r="J59" s="29">
        <f t="shared" si="47"/>
        <v>4173.379392534921</v>
      </c>
      <c r="K59" s="9">
        <f t="shared" si="59"/>
        <v>94009.569673063917</v>
      </c>
      <c r="L59" s="9">
        <f t="shared" si="48"/>
        <v>1472.816591544668</v>
      </c>
      <c r="M59" s="29">
        <f t="shared" si="49"/>
        <v>4173.379392534921</v>
      </c>
      <c r="N59" s="9">
        <f t="shared" si="60"/>
        <v>58659.338187738525</v>
      </c>
      <c r="O59" s="9">
        <f t="shared" si="50"/>
        <v>918.99629827457022</v>
      </c>
      <c r="P59" s="29">
        <f t="shared" si="51"/>
        <v>4173.379392534921</v>
      </c>
      <c r="Q59" s="9">
        <f t="shared" si="61"/>
        <v>16059.626867620958</v>
      </c>
      <c r="R59" s="9">
        <f t="shared" si="52"/>
        <v>251.60082092606169</v>
      </c>
      <c r="S59" s="29">
        <f t="shared" si="53"/>
        <v>4173.379392534921</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166343.1515988551</v>
      </c>
      <c r="C60" s="9">
        <f t="shared" si="42"/>
        <v>2606.0427083820628</v>
      </c>
      <c r="D60" s="29">
        <f t="shared" si="43"/>
        <v>4173.379392534921</v>
      </c>
      <c r="E60" s="9">
        <f t="shared" si="57"/>
        <v>145826.79309020296</v>
      </c>
      <c r="F60" s="9">
        <f t="shared" si="44"/>
        <v>2284.6197584131796</v>
      </c>
      <c r="G60" s="29">
        <f t="shared" si="45"/>
        <v>4173.379392534921</v>
      </c>
      <c r="H60" s="9">
        <f t="shared" si="58"/>
        <v>121103.0243032452</v>
      </c>
      <c r="I60" s="9">
        <f t="shared" si="46"/>
        <v>1897.2807140841749</v>
      </c>
      <c r="J60" s="29">
        <f t="shared" si="47"/>
        <v>4173.379392534921</v>
      </c>
      <c r="K60" s="9">
        <f t="shared" si="59"/>
        <v>91309.00687207366</v>
      </c>
      <c r="L60" s="9">
        <f t="shared" si="48"/>
        <v>1430.5077743291538</v>
      </c>
      <c r="M60" s="29">
        <f t="shared" si="49"/>
        <v>4173.379392534921</v>
      </c>
      <c r="N60" s="9">
        <f t="shared" si="60"/>
        <v>55404.955093478173</v>
      </c>
      <c r="O60" s="9">
        <f t="shared" si="50"/>
        <v>868.01096313115795</v>
      </c>
      <c r="P60" s="29">
        <f t="shared" si="51"/>
        <v>4173.379392534921</v>
      </c>
      <c r="Q60" s="9">
        <f t="shared" si="61"/>
        <v>12137.8482960121</v>
      </c>
      <c r="R60" s="9">
        <f t="shared" si="52"/>
        <v>190.15962330418955</v>
      </c>
      <c r="S60" s="29">
        <f t="shared" si="53"/>
        <v>4173.379392534921</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164775.81491470223</v>
      </c>
      <c r="C61" s="10">
        <f t="shared" si="42"/>
        <v>2581.4877669970015</v>
      </c>
      <c r="D61" s="29">
        <f t="shared" si="43"/>
        <v>4173.379392534921</v>
      </c>
      <c r="E61" s="10">
        <f t="shared" si="57"/>
        <v>143938.03345608123</v>
      </c>
      <c r="F61" s="10">
        <f t="shared" si="44"/>
        <v>2255.0291908119389</v>
      </c>
      <c r="G61" s="29">
        <f t="shared" si="45"/>
        <v>4173.379392534921</v>
      </c>
      <c r="H61" s="10">
        <f t="shared" si="58"/>
        <v>118826.92562479446</v>
      </c>
      <c r="I61" s="10">
        <f t="shared" si="46"/>
        <v>1861.6218347884464</v>
      </c>
      <c r="J61" s="29">
        <f t="shared" si="47"/>
        <v>4173.379392534921</v>
      </c>
      <c r="K61" s="10">
        <f t="shared" si="59"/>
        <v>88566.135253867891</v>
      </c>
      <c r="L61" s="10">
        <f t="shared" si="48"/>
        <v>1387.5361189772636</v>
      </c>
      <c r="M61" s="29">
        <f t="shared" si="49"/>
        <v>4173.379392534921</v>
      </c>
      <c r="N61" s="10">
        <f t="shared" si="60"/>
        <v>52099.586664074406</v>
      </c>
      <c r="O61" s="10">
        <f t="shared" si="50"/>
        <v>816.22685773716569</v>
      </c>
      <c r="P61" s="29">
        <f t="shared" si="51"/>
        <v>4173.379392534921</v>
      </c>
      <c r="Q61" s="10">
        <f>IF(data=1,IF((Q60-sumproplat)&gt;0,Q60-sumproplat,0),IF(Q60-(sumproplat-R60)&gt;0,Q60-(S60-R60),0))</f>
        <v>8154.6285267813691</v>
      </c>
      <c r="R61" s="10">
        <f t="shared" si="52"/>
        <v>127.75584691957478</v>
      </c>
      <c r="S61" s="29">
        <f t="shared" si="53"/>
        <v>8282.3843737009447</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32517.973968528146</v>
      </c>
      <c r="D62" s="31">
        <f>SUM(D50:D61)</f>
        <v>50080.552710419062</v>
      </c>
      <c r="E62" s="11"/>
      <c r="F62" s="12">
        <f>SUM(F50:F61)</f>
        <v>28916.312675612975</v>
      </c>
      <c r="G62" s="31">
        <f>SUM(G50:G61)</f>
        <v>50080.552710419062</v>
      </c>
      <c r="H62" s="11"/>
      <c r="I62" s="12">
        <f>SUM(I50:I61)</f>
        <v>24576.037523108807</v>
      </c>
      <c r="J62" s="31">
        <f>SUM(J50:J61)</f>
        <v>50080.552710419062</v>
      </c>
      <c r="K62" s="11"/>
      <c r="L62" s="12">
        <f>SUM(L50:L61)</f>
        <v>19345.676623681309</v>
      </c>
      <c r="M62" s="31">
        <f>SUM(M50:M61)</f>
        <v>50080.552710419062</v>
      </c>
      <c r="N62" s="11"/>
      <c r="O62" s="12">
        <f>SUM(O50:O61)</f>
        <v>13042.69485938549</v>
      </c>
      <c r="P62" s="31">
        <f>SUM(P50:P61)</f>
        <v>50080.552710419062</v>
      </c>
      <c r="Q62" s="11"/>
      <c r="R62" s="12">
        <f>SUM(R50:R61)</f>
        <v>5447.1235623084285</v>
      </c>
      <c r="S62" s="31">
        <f>SUM(S50:S61)</f>
        <v>54189.557691585083</v>
      </c>
      <c r="T62" s="11"/>
      <c r="U62" s="12">
        <f>SUM(U50:U61)</f>
        <v>-1.4248750327775875E-14</v>
      </c>
      <c r="V62" s="31">
        <f>SUM(V50:V61)</f>
        <v>-9.2374345210070416E-13</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71" t="s">
        <v>65</v>
      </c>
      <c r="B64" s="71"/>
      <c r="C64" s="71"/>
      <c r="D64" s="71"/>
      <c r="E64" s="71"/>
      <c r="F64" s="71"/>
      <c r="G64" s="71"/>
      <c r="H64" s="71"/>
      <c r="I64" s="45">
        <f>sumkred*H14+H15+sumkred*H16+C32+F32+I32+L32+O32+R32+U32+C47+F47+I47+L47+O47+R47+U47+C62+F62+I62+L62+O62+R62+U62</f>
        <v>750400.01313034538</v>
      </c>
      <c r="J64" s="46"/>
      <c r="K64" s="46"/>
    </row>
    <row r="65" spans="1:11" ht="29.25" customHeight="1" x14ac:dyDescent="0.25">
      <c r="A65" s="71" t="s">
        <v>5</v>
      </c>
      <c r="B65" s="71"/>
      <c r="C65" s="71"/>
      <c r="D65" s="71"/>
      <c r="E65" s="71"/>
      <c r="F65" s="71"/>
      <c r="G65" s="71"/>
      <c r="H65" s="71"/>
      <c r="I65" s="45">
        <f>sumkred*H14+H15+sumkred*H16+D32+G32+J32+M32+P32+S32+V32+D47+G47+J47+M47+P47+S47+V47+D62+G62+J62+M62+P62+S62+V62</f>
        <v>1010400.0131303456</v>
      </c>
      <c r="J65" s="46"/>
      <c r="K65" s="46"/>
    </row>
    <row r="66" spans="1:11" ht="25.5" customHeight="1" x14ac:dyDescent="0.25">
      <c r="A66" s="96" t="s">
        <v>48</v>
      </c>
      <c r="B66" s="96"/>
      <c r="C66" s="96"/>
      <c r="D66" s="96"/>
      <c r="E66" s="96"/>
      <c r="F66" s="96"/>
      <c r="G66" s="96"/>
      <c r="H66" s="96"/>
      <c r="I66" s="47">
        <f ca="1">XIRR(C76:C316,B76:B316)</f>
        <v>0.20960860848426824</v>
      </c>
      <c r="J66" s="46"/>
      <c r="K66" s="46"/>
    </row>
    <row r="67" spans="1:11" ht="45.75" customHeight="1" x14ac:dyDescent="0.25">
      <c r="A67" s="71" t="s">
        <v>6</v>
      </c>
      <c r="B67" s="71"/>
      <c r="C67" s="71"/>
      <c r="D67" s="71"/>
      <c r="E67" s="71"/>
      <c r="F67" s="71"/>
      <c r="G67" s="71"/>
      <c r="H67" s="71"/>
      <c r="I67" s="71"/>
      <c r="J67" s="97"/>
      <c r="K67" s="97"/>
    </row>
    <row r="68" spans="1:11" ht="63" customHeight="1" x14ac:dyDescent="0.25">
      <c r="A68" s="98" t="s">
        <v>7</v>
      </c>
      <c r="B68" s="98"/>
      <c r="C68" s="98"/>
      <c r="D68" s="98"/>
      <c r="E68" s="98"/>
      <c r="F68" s="98"/>
      <c r="G68" s="98"/>
      <c r="H68" s="98"/>
      <c r="I68" s="98"/>
      <c r="J68" s="98"/>
      <c r="K68" s="98"/>
    </row>
    <row r="69" spans="1:11" ht="48" customHeight="1" x14ac:dyDescent="0.25">
      <c r="A69" s="71" t="s">
        <v>8</v>
      </c>
      <c r="B69" s="71"/>
      <c r="C69" s="71"/>
      <c r="D69" s="71"/>
      <c r="E69" s="71"/>
      <c r="F69" s="71"/>
      <c r="G69" s="71"/>
      <c r="H69" s="71"/>
      <c r="I69" s="71"/>
      <c r="J69" s="71"/>
      <c r="K69" s="71"/>
    </row>
    <row r="70" spans="1:11" ht="15" customHeight="1" x14ac:dyDescent="0.25"/>
    <row r="71" spans="1:11" ht="33.75" customHeight="1" x14ac:dyDescent="0.25">
      <c r="A71" s="93" t="s">
        <v>9</v>
      </c>
      <c r="B71" s="93"/>
      <c r="C71" s="92">
        <f ca="1">TODAY()</f>
        <v>45559</v>
      </c>
      <c r="D71" s="92">
        <f ca="1">TODAY()</f>
        <v>45559</v>
      </c>
      <c r="E71" s="92">
        <f ca="1">TODAY()</f>
        <v>45559</v>
      </c>
    </row>
    <row r="72" spans="1:11" x14ac:dyDescent="0.25"/>
    <row r="73" spans="1:11" ht="30" customHeight="1" x14ac:dyDescent="0.25">
      <c r="A73" s="95" t="s">
        <v>10</v>
      </c>
      <c r="B73" s="95"/>
      <c r="C73" s="94"/>
      <c r="D73" s="94"/>
      <c r="E73" s="94"/>
    </row>
    <row r="74" spans="1:11" ht="15.75" customHeight="1" x14ac:dyDescent="0.25">
      <c r="A74" s="95"/>
      <c r="B74" s="95"/>
      <c r="C74" s="93" t="s">
        <v>49</v>
      </c>
      <c r="D74" s="93"/>
      <c r="E74" s="93"/>
    </row>
    <row r="75" spans="1:11" x14ac:dyDescent="0.25"/>
    <row r="76" spans="1:11" hidden="1" x14ac:dyDescent="0.25">
      <c r="B76" s="41">
        <f ca="1">TODAY()</f>
        <v>45559</v>
      </c>
      <c r="C76" s="2">
        <f>-sumkred+sumkred*H14+H15+sumkred*H16</f>
        <v>-255220</v>
      </c>
    </row>
    <row r="77" spans="1:11" hidden="1" x14ac:dyDescent="0.25">
      <c r="A77" s="4">
        <v>1</v>
      </c>
      <c r="B77" s="42">
        <f ca="1">EDATE(B76,1)</f>
        <v>45589</v>
      </c>
      <c r="C77" s="43">
        <f t="shared" ref="C77:C88" si="63">D20</f>
        <v>4073.333333333333</v>
      </c>
      <c r="D77" s="24">
        <f>C77-C78</f>
        <v>-100.04605920158792</v>
      </c>
    </row>
    <row r="78" spans="1:11" hidden="1" x14ac:dyDescent="0.25">
      <c r="A78" s="4">
        <v>2</v>
      </c>
      <c r="B78" s="42">
        <f ca="1">EDATE(B77,1)</f>
        <v>45620</v>
      </c>
      <c r="C78" s="43">
        <f t="shared" si="63"/>
        <v>4173.379392534921</v>
      </c>
      <c r="D78" s="24">
        <f t="shared" ref="D78:D141" si="64">C78-C79</f>
        <v>0</v>
      </c>
    </row>
    <row r="79" spans="1:11" hidden="1" x14ac:dyDescent="0.25">
      <c r="A79" s="4">
        <v>3</v>
      </c>
      <c r="B79" s="42">
        <f t="shared" ref="B79:B142" ca="1" si="65">EDATE(B78,1)</f>
        <v>45650</v>
      </c>
      <c r="C79" s="43">
        <f t="shared" si="63"/>
        <v>4173.379392534921</v>
      </c>
      <c r="D79" s="24">
        <f t="shared" si="64"/>
        <v>0</v>
      </c>
    </row>
    <row r="80" spans="1:11" hidden="1" x14ac:dyDescent="0.25">
      <c r="A80" s="4">
        <v>4</v>
      </c>
      <c r="B80" s="42">
        <f t="shared" ca="1" si="65"/>
        <v>45681</v>
      </c>
      <c r="C80" s="43">
        <f t="shared" si="63"/>
        <v>4173.379392534921</v>
      </c>
      <c r="D80" s="24">
        <f t="shared" si="64"/>
        <v>0</v>
      </c>
    </row>
    <row r="81" spans="1:4" hidden="1" x14ac:dyDescent="0.25">
      <c r="A81" s="4">
        <v>5</v>
      </c>
      <c r="B81" s="42">
        <f t="shared" ca="1" si="65"/>
        <v>45712</v>
      </c>
      <c r="C81" s="43">
        <f t="shared" si="63"/>
        <v>4173.379392534921</v>
      </c>
      <c r="D81" s="24">
        <f t="shared" si="64"/>
        <v>0</v>
      </c>
    </row>
    <row r="82" spans="1:4" hidden="1" x14ac:dyDescent="0.25">
      <c r="A82" s="4">
        <v>6</v>
      </c>
      <c r="B82" s="42">
        <f t="shared" ca="1" si="65"/>
        <v>45740</v>
      </c>
      <c r="C82" s="43">
        <f t="shared" si="63"/>
        <v>4173.379392534921</v>
      </c>
      <c r="D82" s="24">
        <f t="shared" si="64"/>
        <v>0</v>
      </c>
    </row>
    <row r="83" spans="1:4" hidden="1" x14ac:dyDescent="0.25">
      <c r="A83" s="4">
        <v>7</v>
      </c>
      <c r="B83" s="42">
        <f t="shared" ca="1" si="65"/>
        <v>45771</v>
      </c>
      <c r="C83" s="43">
        <f t="shared" si="63"/>
        <v>4173.379392534921</v>
      </c>
      <c r="D83" s="24">
        <f t="shared" si="64"/>
        <v>0</v>
      </c>
    </row>
    <row r="84" spans="1:4" hidden="1" x14ac:dyDescent="0.25">
      <c r="A84" s="4">
        <v>8</v>
      </c>
      <c r="B84" s="42">
        <f t="shared" ca="1" si="65"/>
        <v>45801</v>
      </c>
      <c r="C84" s="43">
        <f t="shared" si="63"/>
        <v>4173.379392534921</v>
      </c>
      <c r="D84" s="24">
        <f t="shared" si="64"/>
        <v>0</v>
      </c>
    </row>
    <row r="85" spans="1:4" hidden="1" x14ac:dyDescent="0.25">
      <c r="A85" s="4">
        <v>9</v>
      </c>
      <c r="B85" s="42">
        <f t="shared" ca="1" si="65"/>
        <v>45832</v>
      </c>
      <c r="C85" s="43">
        <f t="shared" si="63"/>
        <v>4173.379392534921</v>
      </c>
      <c r="D85" s="24">
        <f t="shared" si="64"/>
        <v>0</v>
      </c>
    </row>
    <row r="86" spans="1:4" hidden="1" x14ac:dyDescent="0.25">
      <c r="A86" s="4">
        <v>10</v>
      </c>
      <c r="B86" s="42">
        <f t="shared" ca="1" si="65"/>
        <v>45862</v>
      </c>
      <c r="C86" s="43">
        <f t="shared" si="63"/>
        <v>4173.379392534921</v>
      </c>
      <c r="D86" s="24">
        <f t="shared" si="64"/>
        <v>0</v>
      </c>
    </row>
    <row r="87" spans="1:4" hidden="1" x14ac:dyDescent="0.25">
      <c r="A87" s="4">
        <v>11</v>
      </c>
      <c r="B87" s="42">
        <f t="shared" ca="1" si="65"/>
        <v>45893</v>
      </c>
      <c r="C87" s="43">
        <f t="shared" si="63"/>
        <v>4173.379392534921</v>
      </c>
      <c r="D87" s="24">
        <f t="shared" si="64"/>
        <v>0</v>
      </c>
    </row>
    <row r="88" spans="1:4" hidden="1" x14ac:dyDescent="0.25">
      <c r="A88" s="4">
        <v>12</v>
      </c>
      <c r="B88" s="42">
        <f t="shared" ca="1" si="65"/>
        <v>45924</v>
      </c>
      <c r="C88" s="43">
        <f t="shared" si="63"/>
        <v>4173.379392534921</v>
      </c>
      <c r="D88" s="24">
        <f t="shared" si="64"/>
        <v>0</v>
      </c>
    </row>
    <row r="89" spans="1:4" hidden="1" x14ac:dyDescent="0.25">
      <c r="A89" s="2">
        <v>13</v>
      </c>
      <c r="B89" s="41">
        <f t="shared" ca="1" si="65"/>
        <v>45954</v>
      </c>
      <c r="C89" s="24">
        <f t="shared" ref="C89:C100" si="66">G20</f>
        <v>4173.379392534921</v>
      </c>
      <c r="D89" s="24">
        <f t="shared" si="64"/>
        <v>0</v>
      </c>
    </row>
    <row r="90" spans="1:4" hidden="1" x14ac:dyDescent="0.25">
      <c r="A90" s="2">
        <v>14</v>
      </c>
      <c r="B90" s="41">
        <f t="shared" ca="1" si="65"/>
        <v>45985</v>
      </c>
      <c r="C90" s="24">
        <f t="shared" si="66"/>
        <v>4173.379392534921</v>
      </c>
      <c r="D90" s="24">
        <f t="shared" si="64"/>
        <v>0</v>
      </c>
    </row>
    <row r="91" spans="1:4" hidden="1" x14ac:dyDescent="0.25">
      <c r="A91" s="2">
        <v>15</v>
      </c>
      <c r="B91" s="41">
        <f t="shared" ca="1" si="65"/>
        <v>46015</v>
      </c>
      <c r="C91" s="24">
        <f t="shared" si="66"/>
        <v>4173.379392534921</v>
      </c>
      <c r="D91" s="24">
        <f t="shared" si="64"/>
        <v>0</v>
      </c>
    </row>
    <row r="92" spans="1:4" hidden="1" x14ac:dyDescent="0.25">
      <c r="A92" s="2">
        <v>16</v>
      </c>
      <c r="B92" s="41">
        <f t="shared" ca="1" si="65"/>
        <v>46046</v>
      </c>
      <c r="C92" s="24">
        <f t="shared" si="66"/>
        <v>4173.379392534921</v>
      </c>
      <c r="D92" s="24">
        <f t="shared" si="64"/>
        <v>0</v>
      </c>
    </row>
    <row r="93" spans="1:4" hidden="1" x14ac:dyDescent="0.25">
      <c r="A93" s="2">
        <v>17</v>
      </c>
      <c r="B93" s="41">
        <f t="shared" ca="1" si="65"/>
        <v>46077</v>
      </c>
      <c r="C93" s="24">
        <f t="shared" si="66"/>
        <v>4173.379392534921</v>
      </c>
      <c r="D93" s="24">
        <f t="shared" si="64"/>
        <v>0</v>
      </c>
    </row>
    <row r="94" spans="1:4" hidden="1" x14ac:dyDescent="0.25">
      <c r="A94" s="2">
        <v>18</v>
      </c>
      <c r="B94" s="41">
        <f t="shared" ca="1" si="65"/>
        <v>46105</v>
      </c>
      <c r="C94" s="24">
        <f t="shared" si="66"/>
        <v>4173.379392534921</v>
      </c>
      <c r="D94" s="24">
        <f t="shared" si="64"/>
        <v>0</v>
      </c>
    </row>
    <row r="95" spans="1:4" hidden="1" x14ac:dyDescent="0.25">
      <c r="A95" s="2">
        <v>19</v>
      </c>
      <c r="B95" s="41">
        <f t="shared" ca="1" si="65"/>
        <v>46136</v>
      </c>
      <c r="C95" s="24">
        <f t="shared" si="66"/>
        <v>4173.379392534921</v>
      </c>
      <c r="D95" s="24">
        <f t="shared" si="64"/>
        <v>0</v>
      </c>
    </row>
    <row r="96" spans="1:4" hidden="1" x14ac:dyDescent="0.25">
      <c r="A96" s="2">
        <v>20</v>
      </c>
      <c r="B96" s="41">
        <f t="shared" ca="1" si="65"/>
        <v>46166</v>
      </c>
      <c r="C96" s="24">
        <f t="shared" si="66"/>
        <v>4173.379392534921</v>
      </c>
      <c r="D96" s="24">
        <f t="shared" si="64"/>
        <v>0</v>
      </c>
    </row>
    <row r="97" spans="1:4" hidden="1" x14ac:dyDescent="0.25">
      <c r="A97" s="2">
        <v>21</v>
      </c>
      <c r="B97" s="41">
        <f t="shared" ca="1" si="65"/>
        <v>46197</v>
      </c>
      <c r="C97" s="24">
        <f t="shared" si="66"/>
        <v>4173.379392534921</v>
      </c>
      <c r="D97" s="24">
        <f t="shared" si="64"/>
        <v>0</v>
      </c>
    </row>
    <row r="98" spans="1:4" hidden="1" x14ac:dyDescent="0.25">
      <c r="A98" s="2">
        <v>22</v>
      </c>
      <c r="B98" s="41">
        <f t="shared" ca="1" si="65"/>
        <v>46227</v>
      </c>
      <c r="C98" s="24">
        <f t="shared" si="66"/>
        <v>4173.379392534921</v>
      </c>
      <c r="D98" s="24">
        <f t="shared" si="64"/>
        <v>0</v>
      </c>
    </row>
    <row r="99" spans="1:4" hidden="1" x14ac:dyDescent="0.25">
      <c r="A99" s="2">
        <v>23</v>
      </c>
      <c r="B99" s="41">
        <f t="shared" ca="1" si="65"/>
        <v>46258</v>
      </c>
      <c r="C99" s="24">
        <f t="shared" si="66"/>
        <v>4173.379392534921</v>
      </c>
      <c r="D99" s="24">
        <f t="shared" si="64"/>
        <v>0</v>
      </c>
    </row>
    <row r="100" spans="1:4" hidden="1" x14ac:dyDescent="0.25">
      <c r="A100" s="2">
        <v>24</v>
      </c>
      <c r="B100" s="41">
        <f t="shared" ca="1" si="65"/>
        <v>46289</v>
      </c>
      <c r="C100" s="24">
        <f t="shared" si="66"/>
        <v>4173.379392534921</v>
      </c>
      <c r="D100" s="24">
        <f t="shared" si="64"/>
        <v>0</v>
      </c>
    </row>
    <row r="101" spans="1:4" hidden="1" x14ac:dyDescent="0.25">
      <c r="A101" s="2">
        <v>25</v>
      </c>
      <c r="B101" s="41">
        <f t="shared" ca="1" si="65"/>
        <v>46319</v>
      </c>
      <c r="C101" s="24">
        <f t="shared" ref="C101:C112" si="67">J20</f>
        <v>4173.379392534921</v>
      </c>
      <c r="D101" s="24">
        <f t="shared" si="64"/>
        <v>0</v>
      </c>
    </row>
    <row r="102" spans="1:4" hidden="1" x14ac:dyDescent="0.25">
      <c r="A102" s="2">
        <v>26</v>
      </c>
      <c r="B102" s="41">
        <f t="shared" ca="1" si="65"/>
        <v>46350</v>
      </c>
      <c r="C102" s="24">
        <f t="shared" si="67"/>
        <v>4173.379392534921</v>
      </c>
      <c r="D102" s="24">
        <f t="shared" si="64"/>
        <v>0</v>
      </c>
    </row>
    <row r="103" spans="1:4" hidden="1" x14ac:dyDescent="0.25">
      <c r="A103" s="2">
        <v>27</v>
      </c>
      <c r="B103" s="41">
        <f t="shared" ca="1" si="65"/>
        <v>46380</v>
      </c>
      <c r="C103" s="24">
        <f t="shared" si="67"/>
        <v>4173.379392534921</v>
      </c>
      <c r="D103" s="24">
        <f t="shared" si="64"/>
        <v>0</v>
      </c>
    </row>
    <row r="104" spans="1:4" hidden="1" x14ac:dyDescent="0.25">
      <c r="A104" s="2">
        <v>28</v>
      </c>
      <c r="B104" s="41">
        <f t="shared" ca="1" si="65"/>
        <v>46411</v>
      </c>
      <c r="C104" s="24">
        <f t="shared" si="67"/>
        <v>4173.379392534921</v>
      </c>
      <c r="D104" s="24">
        <f t="shared" si="64"/>
        <v>0</v>
      </c>
    </row>
    <row r="105" spans="1:4" hidden="1" x14ac:dyDescent="0.25">
      <c r="A105" s="2">
        <v>29</v>
      </c>
      <c r="B105" s="41">
        <f t="shared" ca="1" si="65"/>
        <v>46442</v>
      </c>
      <c r="C105" s="24">
        <f t="shared" si="67"/>
        <v>4173.379392534921</v>
      </c>
      <c r="D105" s="24">
        <f t="shared" si="64"/>
        <v>0</v>
      </c>
    </row>
    <row r="106" spans="1:4" hidden="1" x14ac:dyDescent="0.25">
      <c r="A106" s="2">
        <v>30</v>
      </c>
      <c r="B106" s="41">
        <f t="shared" ca="1" si="65"/>
        <v>46470</v>
      </c>
      <c r="C106" s="24">
        <f t="shared" si="67"/>
        <v>4173.379392534921</v>
      </c>
      <c r="D106" s="24">
        <f t="shared" si="64"/>
        <v>0</v>
      </c>
    </row>
    <row r="107" spans="1:4" hidden="1" x14ac:dyDescent="0.25">
      <c r="A107" s="2">
        <v>31</v>
      </c>
      <c r="B107" s="41">
        <f t="shared" ca="1" si="65"/>
        <v>46501</v>
      </c>
      <c r="C107" s="24">
        <f t="shared" si="67"/>
        <v>4173.379392534921</v>
      </c>
      <c r="D107" s="24">
        <f t="shared" si="64"/>
        <v>0</v>
      </c>
    </row>
    <row r="108" spans="1:4" hidden="1" x14ac:dyDescent="0.25">
      <c r="A108" s="2">
        <v>32</v>
      </c>
      <c r="B108" s="41">
        <f t="shared" ca="1" si="65"/>
        <v>46531</v>
      </c>
      <c r="C108" s="24">
        <f t="shared" si="67"/>
        <v>4173.379392534921</v>
      </c>
      <c r="D108" s="24">
        <f t="shared" si="64"/>
        <v>0</v>
      </c>
    </row>
    <row r="109" spans="1:4" hidden="1" x14ac:dyDescent="0.25">
      <c r="A109" s="2">
        <v>33</v>
      </c>
      <c r="B109" s="41">
        <f t="shared" ca="1" si="65"/>
        <v>46562</v>
      </c>
      <c r="C109" s="24">
        <f t="shared" si="67"/>
        <v>4173.379392534921</v>
      </c>
      <c r="D109" s="24">
        <f t="shared" si="64"/>
        <v>0</v>
      </c>
    </row>
    <row r="110" spans="1:4" hidden="1" x14ac:dyDescent="0.25">
      <c r="A110" s="2">
        <v>34</v>
      </c>
      <c r="B110" s="41">
        <f t="shared" ca="1" si="65"/>
        <v>46592</v>
      </c>
      <c r="C110" s="24">
        <f t="shared" si="67"/>
        <v>4173.379392534921</v>
      </c>
      <c r="D110" s="24">
        <f t="shared" si="64"/>
        <v>0</v>
      </c>
    </row>
    <row r="111" spans="1:4" hidden="1" x14ac:dyDescent="0.25">
      <c r="A111" s="2">
        <v>35</v>
      </c>
      <c r="B111" s="41">
        <f t="shared" ca="1" si="65"/>
        <v>46623</v>
      </c>
      <c r="C111" s="24">
        <f t="shared" si="67"/>
        <v>4173.379392534921</v>
      </c>
      <c r="D111" s="24">
        <f t="shared" si="64"/>
        <v>0</v>
      </c>
    </row>
    <row r="112" spans="1:4" hidden="1" x14ac:dyDescent="0.25">
      <c r="A112" s="2">
        <v>36</v>
      </c>
      <c r="B112" s="41">
        <f t="shared" ca="1" si="65"/>
        <v>46654</v>
      </c>
      <c r="C112" s="24">
        <f t="shared" si="67"/>
        <v>4173.379392534921</v>
      </c>
      <c r="D112" s="24">
        <f t="shared" si="64"/>
        <v>0</v>
      </c>
    </row>
    <row r="113" spans="1:4" hidden="1" x14ac:dyDescent="0.25">
      <c r="A113" s="2">
        <v>37</v>
      </c>
      <c r="B113" s="41">
        <f t="shared" ca="1" si="65"/>
        <v>46684</v>
      </c>
      <c r="C113" s="24">
        <f t="shared" ref="C113:C124" si="68">M20</f>
        <v>4173.379392534921</v>
      </c>
      <c r="D113" s="24">
        <f t="shared" si="64"/>
        <v>0</v>
      </c>
    </row>
    <row r="114" spans="1:4" hidden="1" x14ac:dyDescent="0.25">
      <c r="A114" s="2">
        <v>38</v>
      </c>
      <c r="B114" s="41">
        <f t="shared" ca="1" si="65"/>
        <v>46715</v>
      </c>
      <c r="C114" s="24">
        <f t="shared" si="68"/>
        <v>4173.379392534921</v>
      </c>
      <c r="D114" s="24">
        <f t="shared" si="64"/>
        <v>0</v>
      </c>
    </row>
    <row r="115" spans="1:4" hidden="1" x14ac:dyDescent="0.25">
      <c r="A115" s="2">
        <v>39</v>
      </c>
      <c r="B115" s="41">
        <f t="shared" ca="1" si="65"/>
        <v>46745</v>
      </c>
      <c r="C115" s="24">
        <f t="shared" si="68"/>
        <v>4173.379392534921</v>
      </c>
      <c r="D115" s="24">
        <f t="shared" si="64"/>
        <v>0</v>
      </c>
    </row>
    <row r="116" spans="1:4" hidden="1" x14ac:dyDescent="0.25">
      <c r="A116" s="2">
        <v>40</v>
      </c>
      <c r="B116" s="41">
        <f t="shared" ca="1" si="65"/>
        <v>46776</v>
      </c>
      <c r="C116" s="24">
        <f t="shared" si="68"/>
        <v>4173.379392534921</v>
      </c>
      <c r="D116" s="24">
        <f t="shared" si="64"/>
        <v>0</v>
      </c>
    </row>
    <row r="117" spans="1:4" hidden="1" x14ac:dyDescent="0.25">
      <c r="A117" s="2">
        <v>41</v>
      </c>
      <c r="B117" s="41">
        <f t="shared" ca="1" si="65"/>
        <v>46807</v>
      </c>
      <c r="C117" s="24">
        <f t="shared" si="68"/>
        <v>4173.379392534921</v>
      </c>
      <c r="D117" s="24">
        <f t="shared" si="64"/>
        <v>0</v>
      </c>
    </row>
    <row r="118" spans="1:4" hidden="1" x14ac:dyDescent="0.25">
      <c r="A118" s="2">
        <v>42</v>
      </c>
      <c r="B118" s="41">
        <f t="shared" ca="1" si="65"/>
        <v>46836</v>
      </c>
      <c r="C118" s="24">
        <f t="shared" si="68"/>
        <v>4173.379392534921</v>
      </c>
      <c r="D118" s="24">
        <f t="shared" si="64"/>
        <v>0</v>
      </c>
    </row>
    <row r="119" spans="1:4" hidden="1" x14ac:dyDescent="0.25">
      <c r="A119" s="2">
        <v>43</v>
      </c>
      <c r="B119" s="41">
        <f t="shared" ca="1" si="65"/>
        <v>46867</v>
      </c>
      <c r="C119" s="24">
        <f t="shared" si="68"/>
        <v>4173.379392534921</v>
      </c>
      <c r="D119" s="24">
        <f t="shared" si="64"/>
        <v>0</v>
      </c>
    </row>
    <row r="120" spans="1:4" hidden="1" x14ac:dyDescent="0.25">
      <c r="A120" s="2">
        <v>44</v>
      </c>
      <c r="B120" s="41">
        <f t="shared" ca="1" si="65"/>
        <v>46897</v>
      </c>
      <c r="C120" s="24">
        <f t="shared" si="68"/>
        <v>4173.379392534921</v>
      </c>
      <c r="D120" s="24">
        <f t="shared" si="64"/>
        <v>0</v>
      </c>
    </row>
    <row r="121" spans="1:4" hidden="1" x14ac:dyDescent="0.25">
      <c r="A121" s="2">
        <v>45</v>
      </c>
      <c r="B121" s="41">
        <f t="shared" ca="1" si="65"/>
        <v>46928</v>
      </c>
      <c r="C121" s="24">
        <f t="shared" si="68"/>
        <v>4173.379392534921</v>
      </c>
      <c r="D121" s="24">
        <f t="shared" si="64"/>
        <v>0</v>
      </c>
    </row>
    <row r="122" spans="1:4" hidden="1" x14ac:dyDescent="0.25">
      <c r="A122" s="2">
        <v>46</v>
      </c>
      <c r="B122" s="41">
        <f t="shared" ca="1" si="65"/>
        <v>46958</v>
      </c>
      <c r="C122" s="24">
        <f t="shared" si="68"/>
        <v>4173.379392534921</v>
      </c>
      <c r="D122" s="24">
        <f t="shared" si="64"/>
        <v>0</v>
      </c>
    </row>
    <row r="123" spans="1:4" hidden="1" x14ac:dyDescent="0.25">
      <c r="A123" s="2">
        <v>47</v>
      </c>
      <c r="B123" s="41">
        <f t="shared" ca="1" si="65"/>
        <v>46989</v>
      </c>
      <c r="C123" s="24">
        <f t="shared" si="68"/>
        <v>4173.379392534921</v>
      </c>
      <c r="D123" s="24">
        <f t="shared" si="64"/>
        <v>0</v>
      </c>
    </row>
    <row r="124" spans="1:4" hidden="1" x14ac:dyDescent="0.25">
      <c r="A124" s="2">
        <v>48</v>
      </c>
      <c r="B124" s="41">
        <f t="shared" ca="1" si="65"/>
        <v>47020</v>
      </c>
      <c r="C124" s="24">
        <f t="shared" si="68"/>
        <v>4173.379392534921</v>
      </c>
      <c r="D124" s="24">
        <f t="shared" si="64"/>
        <v>0</v>
      </c>
    </row>
    <row r="125" spans="1:4" hidden="1" x14ac:dyDescent="0.25">
      <c r="A125" s="2">
        <v>49</v>
      </c>
      <c r="B125" s="41">
        <f t="shared" ca="1" si="65"/>
        <v>47050</v>
      </c>
      <c r="C125" s="24">
        <f t="shared" ref="C125:C136" si="69">P20</f>
        <v>4173.379392534921</v>
      </c>
      <c r="D125" s="24">
        <f t="shared" si="64"/>
        <v>0</v>
      </c>
    </row>
    <row r="126" spans="1:4" hidden="1" x14ac:dyDescent="0.25">
      <c r="A126" s="2">
        <v>50</v>
      </c>
      <c r="B126" s="41">
        <f t="shared" ca="1" si="65"/>
        <v>47081</v>
      </c>
      <c r="C126" s="24">
        <f t="shared" si="69"/>
        <v>4173.379392534921</v>
      </c>
      <c r="D126" s="24">
        <f t="shared" si="64"/>
        <v>0</v>
      </c>
    </row>
    <row r="127" spans="1:4" hidden="1" x14ac:dyDescent="0.25">
      <c r="A127" s="2">
        <v>51</v>
      </c>
      <c r="B127" s="41">
        <f t="shared" ca="1" si="65"/>
        <v>47111</v>
      </c>
      <c r="C127" s="24">
        <f t="shared" si="69"/>
        <v>4173.379392534921</v>
      </c>
      <c r="D127" s="24">
        <f t="shared" si="64"/>
        <v>0</v>
      </c>
    </row>
    <row r="128" spans="1:4" hidden="1" x14ac:dyDescent="0.25">
      <c r="A128" s="2">
        <v>52</v>
      </c>
      <c r="B128" s="41">
        <f t="shared" ca="1" si="65"/>
        <v>47142</v>
      </c>
      <c r="C128" s="24">
        <f t="shared" si="69"/>
        <v>4173.379392534921</v>
      </c>
      <c r="D128" s="24">
        <f t="shared" si="64"/>
        <v>0</v>
      </c>
    </row>
    <row r="129" spans="1:4" hidden="1" x14ac:dyDescent="0.25">
      <c r="A129" s="2">
        <v>53</v>
      </c>
      <c r="B129" s="41">
        <f t="shared" ca="1" si="65"/>
        <v>47173</v>
      </c>
      <c r="C129" s="24">
        <f t="shared" si="69"/>
        <v>4173.379392534921</v>
      </c>
      <c r="D129" s="24">
        <f t="shared" si="64"/>
        <v>0</v>
      </c>
    </row>
    <row r="130" spans="1:4" hidden="1" x14ac:dyDescent="0.25">
      <c r="A130" s="2">
        <v>54</v>
      </c>
      <c r="B130" s="41">
        <f t="shared" ca="1" si="65"/>
        <v>47201</v>
      </c>
      <c r="C130" s="24">
        <f t="shared" si="69"/>
        <v>4173.379392534921</v>
      </c>
      <c r="D130" s="24">
        <f t="shared" si="64"/>
        <v>0</v>
      </c>
    </row>
    <row r="131" spans="1:4" hidden="1" x14ac:dyDescent="0.25">
      <c r="A131" s="2">
        <v>55</v>
      </c>
      <c r="B131" s="41">
        <f t="shared" ca="1" si="65"/>
        <v>47232</v>
      </c>
      <c r="C131" s="24">
        <f t="shared" si="69"/>
        <v>4173.379392534921</v>
      </c>
      <c r="D131" s="24">
        <f t="shared" si="64"/>
        <v>0</v>
      </c>
    </row>
    <row r="132" spans="1:4" hidden="1" x14ac:dyDescent="0.25">
      <c r="A132" s="2">
        <v>56</v>
      </c>
      <c r="B132" s="41">
        <f t="shared" ca="1" si="65"/>
        <v>47262</v>
      </c>
      <c r="C132" s="24">
        <f t="shared" si="69"/>
        <v>4173.379392534921</v>
      </c>
      <c r="D132" s="24">
        <f t="shared" si="64"/>
        <v>0</v>
      </c>
    </row>
    <row r="133" spans="1:4" hidden="1" x14ac:dyDescent="0.25">
      <c r="A133" s="2">
        <v>57</v>
      </c>
      <c r="B133" s="41">
        <f t="shared" ca="1" si="65"/>
        <v>47293</v>
      </c>
      <c r="C133" s="24">
        <f t="shared" si="69"/>
        <v>4173.379392534921</v>
      </c>
      <c r="D133" s="24">
        <f t="shared" si="64"/>
        <v>0</v>
      </c>
    </row>
    <row r="134" spans="1:4" hidden="1" x14ac:dyDescent="0.25">
      <c r="A134" s="2">
        <v>58</v>
      </c>
      <c r="B134" s="41">
        <f t="shared" ca="1" si="65"/>
        <v>47323</v>
      </c>
      <c r="C134" s="24">
        <f t="shared" si="69"/>
        <v>4173.379392534921</v>
      </c>
      <c r="D134" s="24">
        <f t="shared" si="64"/>
        <v>0</v>
      </c>
    </row>
    <row r="135" spans="1:4" hidden="1" x14ac:dyDescent="0.25">
      <c r="A135" s="2">
        <v>59</v>
      </c>
      <c r="B135" s="41">
        <f t="shared" ca="1" si="65"/>
        <v>47354</v>
      </c>
      <c r="C135" s="24">
        <f t="shared" si="69"/>
        <v>4173.379392534921</v>
      </c>
      <c r="D135" s="24">
        <f t="shared" si="64"/>
        <v>0</v>
      </c>
    </row>
    <row r="136" spans="1:4" hidden="1" x14ac:dyDescent="0.25">
      <c r="A136" s="2">
        <v>60</v>
      </c>
      <c r="B136" s="41">
        <f t="shared" ca="1" si="65"/>
        <v>47385</v>
      </c>
      <c r="C136" s="24">
        <f t="shared" si="69"/>
        <v>4173.379392534921</v>
      </c>
      <c r="D136" s="24">
        <f t="shared" si="64"/>
        <v>0</v>
      </c>
    </row>
    <row r="137" spans="1:4" hidden="1" x14ac:dyDescent="0.25">
      <c r="A137" s="2">
        <v>61</v>
      </c>
      <c r="B137" s="41">
        <f t="shared" ca="1" si="65"/>
        <v>47415</v>
      </c>
      <c r="C137" s="24">
        <f t="shared" ref="C137:C148" si="70">S20</f>
        <v>4173.379392534921</v>
      </c>
      <c r="D137" s="24">
        <f t="shared" si="64"/>
        <v>0</v>
      </c>
    </row>
    <row r="138" spans="1:4" hidden="1" x14ac:dyDescent="0.25">
      <c r="A138" s="2">
        <v>62</v>
      </c>
      <c r="B138" s="41">
        <f t="shared" ca="1" si="65"/>
        <v>47446</v>
      </c>
      <c r="C138" s="24">
        <f t="shared" si="70"/>
        <v>4173.379392534921</v>
      </c>
      <c r="D138" s="24">
        <f t="shared" si="64"/>
        <v>0</v>
      </c>
    </row>
    <row r="139" spans="1:4" hidden="1" x14ac:dyDescent="0.25">
      <c r="A139" s="2">
        <v>63</v>
      </c>
      <c r="B139" s="41">
        <f t="shared" ca="1" si="65"/>
        <v>47476</v>
      </c>
      <c r="C139" s="24">
        <f t="shared" si="70"/>
        <v>4173.379392534921</v>
      </c>
      <c r="D139" s="24">
        <f t="shared" si="64"/>
        <v>0</v>
      </c>
    </row>
    <row r="140" spans="1:4" hidden="1" x14ac:dyDescent="0.25">
      <c r="A140" s="2">
        <v>64</v>
      </c>
      <c r="B140" s="41">
        <f t="shared" ca="1" si="65"/>
        <v>47507</v>
      </c>
      <c r="C140" s="24">
        <f t="shared" si="70"/>
        <v>4173.379392534921</v>
      </c>
      <c r="D140" s="24">
        <f t="shared" si="64"/>
        <v>0</v>
      </c>
    </row>
    <row r="141" spans="1:4" hidden="1" x14ac:dyDescent="0.25">
      <c r="A141" s="2">
        <v>65</v>
      </c>
      <c r="B141" s="41">
        <f t="shared" ca="1" si="65"/>
        <v>47538</v>
      </c>
      <c r="C141" s="24">
        <f t="shared" si="70"/>
        <v>4173.379392534921</v>
      </c>
      <c r="D141" s="24">
        <f t="shared" si="64"/>
        <v>0</v>
      </c>
    </row>
    <row r="142" spans="1:4" hidden="1" x14ac:dyDescent="0.25">
      <c r="A142" s="2">
        <v>66</v>
      </c>
      <c r="B142" s="41">
        <f t="shared" ca="1" si="65"/>
        <v>47566</v>
      </c>
      <c r="C142" s="24">
        <f t="shared" si="70"/>
        <v>4173.379392534921</v>
      </c>
      <c r="D142" s="24">
        <f t="shared" ref="D142:D205" si="71">C142-C143</f>
        <v>0</v>
      </c>
    </row>
    <row r="143" spans="1:4" hidden="1" x14ac:dyDescent="0.25">
      <c r="A143" s="2">
        <v>67</v>
      </c>
      <c r="B143" s="41">
        <f t="shared" ref="B143:B206" ca="1" si="72">EDATE(B142,1)</f>
        <v>47597</v>
      </c>
      <c r="C143" s="24">
        <f t="shared" si="70"/>
        <v>4173.379392534921</v>
      </c>
      <c r="D143" s="24">
        <f t="shared" si="71"/>
        <v>0</v>
      </c>
    </row>
    <row r="144" spans="1:4" hidden="1" x14ac:dyDescent="0.25">
      <c r="A144" s="2">
        <v>68</v>
      </c>
      <c r="B144" s="41">
        <f t="shared" ca="1" si="72"/>
        <v>47627</v>
      </c>
      <c r="C144" s="24">
        <f t="shared" si="70"/>
        <v>4173.379392534921</v>
      </c>
      <c r="D144" s="24">
        <f t="shared" si="71"/>
        <v>0</v>
      </c>
    </row>
    <row r="145" spans="1:4" hidden="1" x14ac:dyDescent="0.25">
      <c r="A145" s="2">
        <v>69</v>
      </c>
      <c r="B145" s="41">
        <f t="shared" ca="1" si="72"/>
        <v>47658</v>
      </c>
      <c r="C145" s="24">
        <f t="shared" si="70"/>
        <v>4173.379392534921</v>
      </c>
      <c r="D145" s="24">
        <f t="shared" si="71"/>
        <v>0</v>
      </c>
    </row>
    <row r="146" spans="1:4" hidden="1" x14ac:dyDescent="0.25">
      <c r="A146" s="2">
        <v>70</v>
      </c>
      <c r="B146" s="41">
        <f t="shared" ca="1" si="72"/>
        <v>47688</v>
      </c>
      <c r="C146" s="24">
        <f t="shared" si="70"/>
        <v>4173.379392534921</v>
      </c>
      <c r="D146" s="24">
        <f t="shared" si="71"/>
        <v>0</v>
      </c>
    </row>
    <row r="147" spans="1:4" hidden="1" x14ac:dyDescent="0.25">
      <c r="A147" s="2">
        <v>71</v>
      </c>
      <c r="B147" s="41">
        <f t="shared" ca="1" si="72"/>
        <v>47719</v>
      </c>
      <c r="C147" s="24">
        <f t="shared" si="70"/>
        <v>4173.379392534921</v>
      </c>
      <c r="D147" s="24">
        <f t="shared" si="71"/>
        <v>0</v>
      </c>
    </row>
    <row r="148" spans="1:4" hidden="1" x14ac:dyDescent="0.25">
      <c r="A148" s="2">
        <v>72</v>
      </c>
      <c r="B148" s="41">
        <f t="shared" ca="1" si="72"/>
        <v>47750</v>
      </c>
      <c r="C148" s="24">
        <f t="shared" si="70"/>
        <v>4173.379392534921</v>
      </c>
      <c r="D148" s="24">
        <f t="shared" si="71"/>
        <v>0</v>
      </c>
    </row>
    <row r="149" spans="1:4" hidden="1" x14ac:dyDescent="0.25">
      <c r="A149" s="2">
        <v>73</v>
      </c>
      <c r="B149" s="41">
        <f t="shared" ca="1" si="72"/>
        <v>47780</v>
      </c>
      <c r="C149" s="24">
        <f t="shared" ref="C149:C160" si="73">V20</f>
        <v>4173.379392534921</v>
      </c>
      <c r="D149" s="24">
        <f t="shared" si="71"/>
        <v>0</v>
      </c>
    </row>
    <row r="150" spans="1:4" hidden="1" x14ac:dyDescent="0.25">
      <c r="A150" s="2">
        <v>74</v>
      </c>
      <c r="B150" s="41">
        <f t="shared" ca="1" si="72"/>
        <v>47811</v>
      </c>
      <c r="C150" s="24">
        <f t="shared" si="73"/>
        <v>4173.379392534921</v>
      </c>
      <c r="D150" s="24">
        <f t="shared" si="71"/>
        <v>0</v>
      </c>
    </row>
    <row r="151" spans="1:4" hidden="1" x14ac:dyDescent="0.25">
      <c r="A151" s="2">
        <v>75</v>
      </c>
      <c r="B151" s="41">
        <f t="shared" ca="1" si="72"/>
        <v>47841</v>
      </c>
      <c r="C151" s="24">
        <f t="shared" si="73"/>
        <v>4173.379392534921</v>
      </c>
      <c r="D151" s="24">
        <f t="shared" si="71"/>
        <v>0</v>
      </c>
    </row>
    <row r="152" spans="1:4" hidden="1" x14ac:dyDescent="0.25">
      <c r="A152" s="2">
        <v>76</v>
      </c>
      <c r="B152" s="41">
        <f t="shared" ca="1" si="72"/>
        <v>47872</v>
      </c>
      <c r="C152" s="24">
        <f t="shared" si="73"/>
        <v>4173.379392534921</v>
      </c>
      <c r="D152" s="24">
        <f t="shared" si="71"/>
        <v>0</v>
      </c>
    </row>
    <row r="153" spans="1:4" hidden="1" x14ac:dyDescent="0.25">
      <c r="A153" s="2">
        <v>77</v>
      </c>
      <c r="B153" s="41">
        <f t="shared" ca="1" si="72"/>
        <v>47903</v>
      </c>
      <c r="C153" s="24">
        <f t="shared" si="73"/>
        <v>4173.379392534921</v>
      </c>
      <c r="D153" s="24">
        <f t="shared" si="71"/>
        <v>0</v>
      </c>
    </row>
    <row r="154" spans="1:4" hidden="1" x14ac:dyDescent="0.25">
      <c r="A154" s="2">
        <v>78</v>
      </c>
      <c r="B154" s="41">
        <f t="shared" ca="1" si="72"/>
        <v>47931</v>
      </c>
      <c r="C154" s="24">
        <f t="shared" si="73"/>
        <v>4173.379392534921</v>
      </c>
      <c r="D154" s="24">
        <f t="shared" si="71"/>
        <v>0</v>
      </c>
    </row>
    <row r="155" spans="1:4" hidden="1" x14ac:dyDescent="0.25">
      <c r="A155" s="2">
        <v>79</v>
      </c>
      <c r="B155" s="41">
        <f t="shared" ca="1" si="72"/>
        <v>47962</v>
      </c>
      <c r="C155" s="24">
        <f t="shared" si="73"/>
        <v>4173.379392534921</v>
      </c>
      <c r="D155" s="24">
        <f t="shared" si="71"/>
        <v>0</v>
      </c>
    </row>
    <row r="156" spans="1:4" hidden="1" x14ac:dyDescent="0.25">
      <c r="A156" s="2">
        <v>80</v>
      </c>
      <c r="B156" s="41">
        <f t="shared" ca="1" si="72"/>
        <v>47992</v>
      </c>
      <c r="C156" s="24">
        <f t="shared" si="73"/>
        <v>4173.379392534921</v>
      </c>
      <c r="D156" s="24">
        <f t="shared" si="71"/>
        <v>0</v>
      </c>
    </row>
    <row r="157" spans="1:4" hidden="1" x14ac:dyDescent="0.25">
      <c r="A157" s="2">
        <v>81</v>
      </c>
      <c r="B157" s="41">
        <f t="shared" ca="1" si="72"/>
        <v>48023</v>
      </c>
      <c r="C157" s="24">
        <f t="shared" si="73"/>
        <v>4173.379392534921</v>
      </c>
      <c r="D157" s="24">
        <f t="shared" si="71"/>
        <v>0</v>
      </c>
    </row>
    <row r="158" spans="1:4" hidden="1" x14ac:dyDescent="0.25">
      <c r="A158" s="2">
        <v>82</v>
      </c>
      <c r="B158" s="41">
        <f t="shared" ca="1" si="72"/>
        <v>48053</v>
      </c>
      <c r="C158" s="24">
        <f t="shared" si="73"/>
        <v>4173.379392534921</v>
      </c>
      <c r="D158" s="24">
        <f t="shared" si="71"/>
        <v>0</v>
      </c>
    </row>
    <row r="159" spans="1:4" hidden="1" x14ac:dyDescent="0.25">
      <c r="A159" s="2">
        <v>83</v>
      </c>
      <c r="B159" s="41">
        <f t="shared" ca="1" si="72"/>
        <v>48084</v>
      </c>
      <c r="C159" s="24">
        <f t="shared" si="73"/>
        <v>4173.379392534921</v>
      </c>
      <c r="D159" s="24">
        <f t="shared" si="71"/>
        <v>0</v>
      </c>
    </row>
    <row r="160" spans="1:4" hidden="1" x14ac:dyDescent="0.25">
      <c r="A160" s="2">
        <v>84</v>
      </c>
      <c r="B160" s="41">
        <f t="shared" ca="1" si="72"/>
        <v>48115</v>
      </c>
      <c r="C160" s="24">
        <f t="shared" si="73"/>
        <v>4173.379392534921</v>
      </c>
      <c r="D160" s="24">
        <f t="shared" si="71"/>
        <v>0</v>
      </c>
    </row>
    <row r="161" spans="1:4" hidden="1" x14ac:dyDescent="0.25">
      <c r="A161" s="2">
        <v>85</v>
      </c>
      <c r="B161" s="41">
        <f t="shared" ca="1" si="72"/>
        <v>48145</v>
      </c>
      <c r="C161" s="24">
        <f t="shared" ref="C161:C172" si="74">D35</f>
        <v>4173.379392534921</v>
      </c>
      <c r="D161" s="24">
        <f t="shared" si="71"/>
        <v>0</v>
      </c>
    </row>
    <row r="162" spans="1:4" hidden="1" x14ac:dyDescent="0.25">
      <c r="A162" s="2">
        <v>86</v>
      </c>
      <c r="B162" s="41">
        <f t="shared" ca="1" si="72"/>
        <v>48176</v>
      </c>
      <c r="C162" s="24">
        <f t="shared" si="74"/>
        <v>4173.379392534921</v>
      </c>
      <c r="D162" s="24">
        <f t="shared" si="71"/>
        <v>0</v>
      </c>
    </row>
    <row r="163" spans="1:4" hidden="1" x14ac:dyDescent="0.25">
      <c r="A163" s="2">
        <v>87</v>
      </c>
      <c r="B163" s="41">
        <f t="shared" ca="1" si="72"/>
        <v>48206</v>
      </c>
      <c r="C163" s="24">
        <f t="shared" si="74"/>
        <v>4173.379392534921</v>
      </c>
      <c r="D163" s="24">
        <f t="shared" si="71"/>
        <v>0</v>
      </c>
    </row>
    <row r="164" spans="1:4" hidden="1" x14ac:dyDescent="0.25">
      <c r="A164" s="2">
        <v>88</v>
      </c>
      <c r="B164" s="41">
        <f t="shared" ca="1" si="72"/>
        <v>48237</v>
      </c>
      <c r="C164" s="24">
        <f t="shared" si="74"/>
        <v>4173.379392534921</v>
      </c>
      <c r="D164" s="24">
        <f t="shared" si="71"/>
        <v>0</v>
      </c>
    </row>
    <row r="165" spans="1:4" hidden="1" x14ac:dyDescent="0.25">
      <c r="A165" s="2">
        <v>89</v>
      </c>
      <c r="B165" s="41">
        <f t="shared" ca="1" si="72"/>
        <v>48268</v>
      </c>
      <c r="C165" s="24">
        <f t="shared" si="74"/>
        <v>4173.379392534921</v>
      </c>
      <c r="D165" s="24">
        <f t="shared" si="71"/>
        <v>0</v>
      </c>
    </row>
    <row r="166" spans="1:4" hidden="1" x14ac:dyDescent="0.25">
      <c r="A166" s="2">
        <v>90</v>
      </c>
      <c r="B166" s="41">
        <f t="shared" ca="1" si="72"/>
        <v>48297</v>
      </c>
      <c r="C166" s="24">
        <f t="shared" si="74"/>
        <v>4173.379392534921</v>
      </c>
      <c r="D166" s="24">
        <f t="shared" si="71"/>
        <v>0</v>
      </c>
    </row>
    <row r="167" spans="1:4" hidden="1" x14ac:dyDescent="0.25">
      <c r="A167" s="2">
        <v>91</v>
      </c>
      <c r="B167" s="41">
        <f t="shared" ca="1" si="72"/>
        <v>48328</v>
      </c>
      <c r="C167" s="24">
        <f t="shared" si="74"/>
        <v>4173.379392534921</v>
      </c>
      <c r="D167" s="24">
        <f t="shared" si="71"/>
        <v>0</v>
      </c>
    </row>
    <row r="168" spans="1:4" hidden="1" x14ac:dyDescent="0.25">
      <c r="A168" s="2">
        <v>92</v>
      </c>
      <c r="B168" s="41">
        <f t="shared" ca="1" si="72"/>
        <v>48358</v>
      </c>
      <c r="C168" s="24">
        <f t="shared" si="74"/>
        <v>4173.379392534921</v>
      </c>
      <c r="D168" s="24">
        <f t="shared" si="71"/>
        <v>0</v>
      </c>
    </row>
    <row r="169" spans="1:4" hidden="1" x14ac:dyDescent="0.25">
      <c r="A169" s="2">
        <v>93</v>
      </c>
      <c r="B169" s="41">
        <f t="shared" ca="1" si="72"/>
        <v>48389</v>
      </c>
      <c r="C169" s="24">
        <f t="shared" si="74"/>
        <v>4173.379392534921</v>
      </c>
      <c r="D169" s="24">
        <f t="shared" si="71"/>
        <v>0</v>
      </c>
    </row>
    <row r="170" spans="1:4" hidden="1" x14ac:dyDescent="0.25">
      <c r="A170" s="2">
        <v>94</v>
      </c>
      <c r="B170" s="41">
        <f t="shared" ca="1" si="72"/>
        <v>48419</v>
      </c>
      <c r="C170" s="24">
        <f t="shared" si="74"/>
        <v>4173.379392534921</v>
      </c>
      <c r="D170" s="24">
        <f t="shared" si="71"/>
        <v>0</v>
      </c>
    </row>
    <row r="171" spans="1:4" hidden="1" x14ac:dyDescent="0.25">
      <c r="A171" s="2">
        <v>95</v>
      </c>
      <c r="B171" s="41">
        <f t="shared" ca="1" si="72"/>
        <v>48450</v>
      </c>
      <c r="C171" s="24">
        <f t="shared" si="74"/>
        <v>4173.379392534921</v>
      </c>
      <c r="D171" s="24">
        <f t="shared" si="71"/>
        <v>0</v>
      </c>
    </row>
    <row r="172" spans="1:4" hidden="1" x14ac:dyDescent="0.25">
      <c r="A172" s="2">
        <v>96</v>
      </c>
      <c r="B172" s="41">
        <f t="shared" ca="1" si="72"/>
        <v>48481</v>
      </c>
      <c r="C172" s="24">
        <f t="shared" si="74"/>
        <v>4173.379392534921</v>
      </c>
      <c r="D172" s="24">
        <f t="shared" si="71"/>
        <v>0</v>
      </c>
    </row>
    <row r="173" spans="1:4" hidden="1" x14ac:dyDescent="0.25">
      <c r="A173" s="2">
        <v>97</v>
      </c>
      <c r="B173" s="41">
        <f t="shared" ca="1" si="72"/>
        <v>48511</v>
      </c>
      <c r="C173" s="24">
        <f t="shared" ref="C173:C184" si="75">G35</f>
        <v>4173.379392534921</v>
      </c>
      <c r="D173" s="24">
        <f t="shared" si="71"/>
        <v>0</v>
      </c>
    </row>
    <row r="174" spans="1:4" hidden="1" x14ac:dyDescent="0.25">
      <c r="A174" s="2">
        <v>98</v>
      </c>
      <c r="B174" s="41">
        <f t="shared" ca="1" si="72"/>
        <v>48542</v>
      </c>
      <c r="C174" s="24">
        <f t="shared" si="75"/>
        <v>4173.379392534921</v>
      </c>
      <c r="D174" s="24">
        <f t="shared" si="71"/>
        <v>0</v>
      </c>
    </row>
    <row r="175" spans="1:4" hidden="1" x14ac:dyDescent="0.25">
      <c r="A175" s="2">
        <v>99</v>
      </c>
      <c r="B175" s="41">
        <f t="shared" ca="1" si="72"/>
        <v>48572</v>
      </c>
      <c r="C175" s="24">
        <f t="shared" si="75"/>
        <v>4173.379392534921</v>
      </c>
      <c r="D175" s="24">
        <f t="shared" si="71"/>
        <v>0</v>
      </c>
    </row>
    <row r="176" spans="1:4" hidden="1" x14ac:dyDescent="0.25">
      <c r="A176" s="2">
        <v>100</v>
      </c>
      <c r="B176" s="41">
        <f t="shared" ca="1" si="72"/>
        <v>48603</v>
      </c>
      <c r="C176" s="24">
        <f t="shared" si="75"/>
        <v>4173.379392534921</v>
      </c>
      <c r="D176" s="24">
        <f t="shared" si="71"/>
        <v>0</v>
      </c>
    </row>
    <row r="177" spans="1:4" hidden="1" x14ac:dyDescent="0.25">
      <c r="A177" s="2">
        <v>101</v>
      </c>
      <c r="B177" s="41">
        <f t="shared" ca="1" si="72"/>
        <v>48634</v>
      </c>
      <c r="C177" s="24">
        <f t="shared" si="75"/>
        <v>4173.379392534921</v>
      </c>
      <c r="D177" s="24">
        <f t="shared" si="71"/>
        <v>0</v>
      </c>
    </row>
    <row r="178" spans="1:4" hidden="1" x14ac:dyDescent="0.25">
      <c r="A178" s="2">
        <v>102</v>
      </c>
      <c r="B178" s="41">
        <f t="shared" ca="1" si="72"/>
        <v>48662</v>
      </c>
      <c r="C178" s="24">
        <f t="shared" si="75"/>
        <v>4173.379392534921</v>
      </c>
      <c r="D178" s="24">
        <f t="shared" si="71"/>
        <v>0</v>
      </c>
    </row>
    <row r="179" spans="1:4" hidden="1" x14ac:dyDescent="0.25">
      <c r="A179" s="2">
        <v>103</v>
      </c>
      <c r="B179" s="41">
        <f t="shared" ca="1" si="72"/>
        <v>48693</v>
      </c>
      <c r="C179" s="24">
        <f t="shared" si="75"/>
        <v>4173.379392534921</v>
      </c>
      <c r="D179" s="24">
        <f t="shared" si="71"/>
        <v>0</v>
      </c>
    </row>
    <row r="180" spans="1:4" hidden="1" x14ac:dyDescent="0.25">
      <c r="A180" s="2">
        <v>104</v>
      </c>
      <c r="B180" s="41">
        <f t="shared" ca="1" si="72"/>
        <v>48723</v>
      </c>
      <c r="C180" s="24">
        <f t="shared" si="75"/>
        <v>4173.379392534921</v>
      </c>
      <c r="D180" s="24">
        <f t="shared" si="71"/>
        <v>0</v>
      </c>
    </row>
    <row r="181" spans="1:4" hidden="1" x14ac:dyDescent="0.25">
      <c r="A181" s="2">
        <v>105</v>
      </c>
      <c r="B181" s="41">
        <f t="shared" ca="1" si="72"/>
        <v>48754</v>
      </c>
      <c r="C181" s="24">
        <f t="shared" si="75"/>
        <v>4173.379392534921</v>
      </c>
      <c r="D181" s="24">
        <f t="shared" si="71"/>
        <v>0</v>
      </c>
    </row>
    <row r="182" spans="1:4" hidden="1" x14ac:dyDescent="0.25">
      <c r="A182" s="2">
        <v>106</v>
      </c>
      <c r="B182" s="41">
        <f t="shared" ca="1" si="72"/>
        <v>48784</v>
      </c>
      <c r="C182" s="24">
        <f t="shared" si="75"/>
        <v>4173.379392534921</v>
      </c>
      <c r="D182" s="24">
        <f t="shared" si="71"/>
        <v>0</v>
      </c>
    </row>
    <row r="183" spans="1:4" hidden="1" x14ac:dyDescent="0.25">
      <c r="A183" s="2">
        <v>107</v>
      </c>
      <c r="B183" s="41">
        <f t="shared" ca="1" si="72"/>
        <v>48815</v>
      </c>
      <c r="C183" s="24">
        <f t="shared" si="75"/>
        <v>4173.379392534921</v>
      </c>
      <c r="D183" s="24">
        <f t="shared" si="71"/>
        <v>0</v>
      </c>
    </row>
    <row r="184" spans="1:4" hidden="1" x14ac:dyDescent="0.25">
      <c r="A184" s="2">
        <v>108</v>
      </c>
      <c r="B184" s="41">
        <f t="shared" ca="1" si="72"/>
        <v>48846</v>
      </c>
      <c r="C184" s="24">
        <f t="shared" si="75"/>
        <v>4173.379392534921</v>
      </c>
      <c r="D184" s="24">
        <f t="shared" si="71"/>
        <v>0</v>
      </c>
    </row>
    <row r="185" spans="1:4" hidden="1" x14ac:dyDescent="0.25">
      <c r="A185" s="2">
        <v>109</v>
      </c>
      <c r="B185" s="41">
        <f t="shared" ca="1" si="72"/>
        <v>48876</v>
      </c>
      <c r="C185" s="24">
        <f t="shared" ref="C185:C196" si="76">J35</f>
        <v>4173.379392534921</v>
      </c>
      <c r="D185" s="24">
        <f t="shared" si="71"/>
        <v>0</v>
      </c>
    </row>
    <row r="186" spans="1:4" hidden="1" x14ac:dyDescent="0.25">
      <c r="A186" s="2">
        <v>110</v>
      </c>
      <c r="B186" s="41">
        <f t="shared" ca="1" si="72"/>
        <v>48907</v>
      </c>
      <c r="C186" s="24">
        <f t="shared" si="76"/>
        <v>4173.379392534921</v>
      </c>
      <c r="D186" s="24">
        <f t="shared" si="71"/>
        <v>0</v>
      </c>
    </row>
    <row r="187" spans="1:4" hidden="1" x14ac:dyDescent="0.25">
      <c r="A187" s="2">
        <v>111</v>
      </c>
      <c r="B187" s="41">
        <f t="shared" ca="1" si="72"/>
        <v>48937</v>
      </c>
      <c r="C187" s="24">
        <f t="shared" si="76"/>
        <v>4173.379392534921</v>
      </c>
      <c r="D187" s="24">
        <f t="shared" si="71"/>
        <v>0</v>
      </c>
    </row>
    <row r="188" spans="1:4" hidden="1" x14ac:dyDescent="0.25">
      <c r="A188" s="2">
        <v>112</v>
      </c>
      <c r="B188" s="41">
        <f t="shared" ca="1" si="72"/>
        <v>48968</v>
      </c>
      <c r="C188" s="24">
        <f t="shared" si="76"/>
        <v>4173.379392534921</v>
      </c>
      <c r="D188" s="24">
        <f t="shared" si="71"/>
        <v>0</v>
      </c>
    </row>
    <row r="189" spans="1:4" hidden="1" x14ac:dyDescent="0.25">
      <c r="A189" s="2">
        <v>113</v>
      </c>
      <c r="B189" s="41">
        <f t="shared" ca="1" si="72"/>
        <v>48999</v>
      </c>
      <c r="C189" s="24">
        <f t="shared" si="76"/>
        <v>4173.379392534921</v>
      </c>
      <c r="D189" s="24">
        <f t="shared" si="71"/>
        <v>0</v>
      </c>
    </row>
    <row r="190" spans="1:4" hidden="1" x14ac:dyDescent="0.25">
      <c r="A190" s="2">
        <v>114</v>
      </c>
      <c r="B190" s="41">
        <f t="shared" ca="1" si="72"/>
        <v>49027</v>
      </c>
      <c r="C190" s="24">
        <f t="shared" si="76"/>
        <v>4173.379392534921</v>
      </c>
      <c r="D190" s="24">
        <f t="shared" si="71"/>
        <v>0</v>
      </c>
    </row>
    <row r="191" spans="1:4" hidden="1" x14ac:dyDescent="0.25">
      <c r="A191" s="2">
        <v>115</v>
      </c>
      <c r="B191" s="41">
        <f t="shared" ca="1" si="72"/>
        <v>49058</v>
      </c>
      <c r="C191" s="24">
        <f t="shared" si="76"/>
        <v>4173.379392534921</v>
      </c>
      <c r="D191" s="24">
        <f t="shared" si="71"/>
        <v>0</v>
      </c>
    </row>
    <row r="192" spans="1:4" hidden="1" x14ac:dyDescent="0.25">
      <c r="A192" s="2">
        <v>116</v>
      </c>
      <c r="B192" s="41">
        <f t="shared" ca="1" si="72"/>
        <v>49088</v>
      </c>
      <c r="C192" s="24">
        <f t="shared" si="76"/>
        <v>4173.379392534921</v>
      </c>
      <c r="D192" s="24">
        <f t="shared" si="71"/>
        <v>0</v>
      </c>
    </row>
    <row r="193" spans="1:4" hidden="1" x14ac:dyDescent="0.25">
      <c r="A193" s="2">
        <v>117</v>
      </c>
      <c r="B193" s="41">
        <f t="shared" ca="1" si="72"/>
        <v>49119</v>
      </c>
      <c r="C193" s="24">
        <f t="shared" si="76"/>
        <v>4173.379392534921</v>
      </c>
      <c r="D193" s="24">
        <f t="shared" si="71"/>
        <v>0</v>
      </c>
    </row>
    <row r="194" spans="1:4" hidden="1" x14ac:dyDescent="0.25">
      <c r="A194" s="2">
        <v>118</v>
      </c>
      <c r="B194" s="41">
        <f t="shared" ca="1" si="72"/>
        <v>49149</v>
      </c>
      <c r="C194" s="24">
        <f t="shared" si="76"/>
        <v>4173.379392534921</v>
      </c>
      <c r="D194" s="24">
        <f t="shared" si="71"/>
        <v>0</v>
      </c>
    </row>
    <row r="195" spans="1:4" hidden="1" x14ac:dyDescent="0.25">
      <c r="A195" s="2">
        <v>119</v>
      </c>
      <c r="B195" s="41">
        <f t="shared" ca="1" si="72"/>
        <v>49180</v>
      </c>
      <c r="C195" s="24">
        <f t="shared" si="76"/>
        <v>4173.379392534921</v>
      </c>
      <c r="D195" s="24">
        <f t="shared" si="71"/>
        <v>0</v>
      </c>
    </row>
    <row r="196" spans="1:4" hidden="1" x14ac:dyDescent="0.25">
      <c r="A196" s="2">
        <v>120</v>
      </c>
      <c r="B196" s="41">
        <f t="shared" ca="1" si="72"/>
        <v>49211</v>
      </c>
      <c r="C196" s="24">
        <f t="shared" si="76"/>
        <v>4173.379392534921</v>
      </c>
      <c r="D196" s="24">
        <f t="shared" si="71"/>
        <v>0</v>
      </c>
    </row>
    <row r="197" spans="1:4" hidden="1" x14ac:dyDescent="0.25">
      <c r="A197" s="2">
        <v>121</v>
      </c>
      <c r="B197" s="41">
        <f t="shared" ca="1" si="72"/>
        <v>49241</v>
      </c>
      <c r="C197" s="29">
        <f t="shared" ref="C197:C208" si="77">M35</f>
        <v>4173.379392534921</v>
      </c>
      <c r="D197" s="24">
        <f t="shared" si="71"/>
        <v>0</v>
      </c>
    </row>
    <row r="198" spans="1:4" hidden="1" x14ac:dyDescent="0.25">
      <c r="A198" s="2">
        <v>122</v>
      </c>
      <c r="B198" s="41">
        <f t="shared" ca="1" si="72"/>
        <v>49272</v>
      </c>
      <c r="C198" s="29">
        <f t="shared" si="77"/>
        <v>4173.379392534921</v>
      </c>
      <c r="D198" s="24">
        <f t="shared" si="71"/>
        <v>0</v>
      </c>
    </row>
    <row r="199" spans="1:4" hidden="1" x14ac:dyDescent="0.25">
      <c r="A199" s="2">
        <v>123</v>
      </c>
      <c r="B199" s="41">
        <f t="shared" ca="1" si="72"/>
        <v>49302</v>
      </c>
      <c r="C199" s="29">
        <f t="shared" si="77"/>
        <v>4173.379392534921</v>
      </c>
      <c r="D199" s="24">
        <f t="shared" si="71"/>
        <v>0</v>
      </c>
    </row>
    <row r="200" spans="1:4" hidden="1" x14ac:dyDescent="0.25">
      <c r="A200" s="2">
        <v>124</v>
      </c>
      <c r="B200" s="41">
        <f t="shared" ca="1" si="72"/>
        <v>49333</v>
      </c>
      <c r="C200" s="29">
        <f t="shared" si="77"/>
        <v>4173.379392534921</v>
      </c>
      <c r="D200" s="24">
        <f t="shared" si="71"/>
        <v>0</v>
      </c>
    </row>
    <row r="201" spans="1:4" hidden="1" x14ac:dyDescent="0.25">
      <c r="A201" s="2">
        <v>125</v>
      </c>
      <c r="B201" s="41">
        <f t="shared" ca="1" si="72"/>
        <v>49364</v>
      </c>
      <c r="C201" s="29">
        <f t="shared" si="77"/>
        <v>4173.379392534921</v>
      </c>
      <c r="D201" s="24">
        <f t="shared" si="71"/>
        <v>0</v>
      </c>
    </row>
    <row r="202" spans="1:4" hidden="1" x14ac:dyDescent="0.25">
      <c r="A202" s="2">
        <v>126</v>
      </c>
      <c r="B202" s="41">
        <f t="shared" ca="1" si="72"/>
        <v>49392</v>
      </c>
      <c r="C202" s="29">
        <f t="shared" si="77"/>
        <v>4173.379392534921</v>
      </c>
      <c r="D202" s="24">
        <f t="shared" si="71"/>
        <v>0</v>
      </c>
    </row>
    <row r="203" spans="1:4" hidden="1" x14ac:dyDescent="0.25">
      <c r="A203" s="2">
        <v>127</v>
      </c>
      <c r="B203" s="41">
        <f t="shared" ca="1" si="72"/>
        <v>49423</v>
      </c>
      <c r="C203" s="29">
        <f t="shared" si="77"/>
        <v>4173.379392534921</v>
      </c>
      <c r="D203" s="24">
        <f t="shared" si="71"/>
        <v>0</v>
      </c>
    </row>
    <row r="204" spans="1:4" hidden="1" x14ac:dyDescent="0.25">
      <c r="A204" s="2">
        <v>128</v>
      </c>
      <c r="B204" s="41">
        <f t="shared" ca="1" si="72"/>
        <v>49453</v>
      </c>
      <c r="C204" s="29">
        <f t="shared" si="77"/>
        <v>4173.379392534921</v>
      </c>
      <c r="D204" s="24">
        <f t="shared" si="71"/>
        <v>0</v>
      </c>
    </row>
    <row r="205" spans="1:4" hidden="1" x14ac:dyDescent="0.25">
      <c r="A205" s="2">
        <v>129</v>
      </c>
      <c r="B205" s="41">
        <f t="shared" ca="1" si="72"/>
        <v>49484</v>
      </c>
      <c r="C205" s="29">
        <f t="shared" si="77"/>
        <v>4173.379392534921</v>
      </c>
      <c r="D205" s="24">
        <f t="shared" si="71"/>
        <v>0</v>
      </c>
    </row>
    <row r="206" spans="1:4" hidden="1" x14ac:dyDescent="0.25">
      <c r="A206" s="2">
        <v>130</v>
      </c>
      <c r="B206" s="41">
        <f t="shared" ca="1" si="72"/>
        <v>49514</v>
      </c>
      <c r="C206" s="29">
        <f t="shared" si="77"/>
        <v>4173.379392534921</v>
      </c>
      <c r="D206" s="24">
        <f t="shared" ref="D206:D269" si="78">C206-C207</f>
        <v>0</v>
      </c>
    </row>
    <row r="207" spans="1:4" hidden="1" x14ac:dyDescent="0.25">
      <c r="A207" s="2">
        <v>131</v>
      </c>
      <c r="B207" s="41">
        <f t="shared" ref="B207:B270" ca="1" si="79">EDATE(B206,1)</f>
        <v>49545</v>
      </c>
      <c r="C207" s="29">
        <f t="shared" si="77"/>
        <v>4173.379392534921</v>
      </c>
      <c r="D207" s="24">
        <f t="shared" si="78"/>
        <v>0</v>
      </c>
    </row>
    <row r="208" spans="1:4" hidden="1" x14ac:dyDescent="0.25">
      <c r="A208" s="2">
        <v>132</v>
      </c>
      <c r="B208" s="41">
        <f t="shared" ca="1" si="79"/>
        <v>49576</v>
      </c>
      <c r="C208" s="29">
        <f t="shared" si="77"/>
        <v>4173.379392534921</v>
      </c>
      <c r="D208" s="24">
        <f t="shared" si="78"/>
        <v>0</v>
      </c>
    </row>
    <row r="209" spans="1:4" hidden="1" x14ac:dyDescent="0.25">
      <c r="A209" s="2">
        <v>133</v>
      </c>
      <c r="B209" s="41">
        <f t="shared" ca="1" si="79"/>
        <v>49606</v>
      </c>
      <c r="C209" s="29">
        <f t="shared" ref="C209:C220" si="80">P35</f>
        <v>4173.379392534921</v>
      </c>
      <c r="D209" s="24">
        <f t="shared" si="78"/>
        <v>0</v>
      </c>
    </row>
    <row r="210" spans="1:4" hidden="1" x14ac:dyDescent="0.25">
      <c r="A210" s="2">
        <v>134</v>
      </c>
      <c r="B210" s="41">
        <f t="shared" ca="1" si="79"/>
        <v>49637</v>
      </c>
      <c r="C210" s="29">
        <f t="shared" si="80"/>
        <v>4173.379392534921</v>
      </c>
      <c r="D210" s="24">
        <f t="shared" si="78"/>
        <v>0</v>
      </c>
    </row>
    <row r="211" spans="1:4" hidden="1" x14ac:dyDescent="0.25">
      <c r="A211" s="2">
        <v>135</v>
      </c>
      <c r="B211" s="41">
        <f t="shared" ca="1" si="79"/>
        <v>49667</v>
      </c>
      <c r="C211" s="29">
        <f t="shared" si="80"/>
        <v>4173.379392534921</v>
      </c>
      <c r="D211" s="24">
        <f t="shared" si="78"/>
        <v>0</v>
      </c>
    </row>
    <row r="212" spans="1:4" hidden="1" x14ac:dyDescent="0.25">
      <c r="A212" s="2">
        <v>136</v>
      </c>
      <c r="B212" s="41">
        <f t="shared" ca="1" si="79"/>
        <v>49698</v>
      </c>
      <c r="C212" s="29">
        <f t="shared" si="80"/>
        <v>4173.379392534921</v>
      </c>
      <c r="D212" s="24">
        <f t="shared" si="78"/>
        <v>0</v>
      </c>
    </row>
    <row r="213" spans="1:4" hidden="1" x14ac:dyDescent="0.25">
      <c r="A213" s="2">
        <v>137</v>
      </c>
      <c r="B213" s="41">
        <f t="shared" ca="1" si="79"/>
        <v>49729</v>
      </c>
      <c r="C213" s="29">
        <f t="shared" si="80"/>
        <v>4173.379392534921</v>
      </c>
      <c r="D213" s="24">
        <f t="shared" si="78"/>
        <v>0</v>
      </c>
    </row>
    <row r="214" spans="1:4" hidden="1" x14ac:dyDescent="0.25">
      <c r="A214" s="2">
        <v>138</v>
      </c>
      <c r="B214" s="41">
        <f t="shared" ca="1" si="79"/>
        <v>49758</v>
      </c>
      <c r="C214" s="29">
        <f t="shared" si="80"/>
        <v>4173.379392534921</v>
      </c>
      <c r="D214" s="24">
        <f t="shared" si="78"/>
        <v>0</v>
      </c>
    </row>
    <row r="215" spans="1:4" hidden="1" x14ac:dyDescent="0.25">
      <c r="A215" s="2">
        <v>139</v>
      </c>
      <c r="B215" s="41">
        <f t="shared" ca="1" si="79"/>
        <v>49789</v>
      </c>
      <c r="C215" s="29">
        <f t="shared" si="80"/>
        <v>4173.379392534921</v>
      </c>
      <c r="D215" s="24">
        <f t="shared" si="78"/>
        <v>0</v>
      </c>
    </row>
    <row r="216" spans="1:4" hidden="1" x14ac:dyDescent="0.25">
      <c r="A216" s="2">
        <v>140</v>
      </c>
      <c r="B216" s="41">
        <f t="shared" ca="1" si="79"/>
        <v>49819</v>
      </c>
      <c r="C216" s="29">
        <f t="shared" si="80"/>
        <v>4173.379392534921</v>
      </c>
      <c r="D216" s="24">
        <f t="shared" si="78"/>
        <v>0</v>
      </c>
    </row>
    <row r="217" spans="1:4" hidden="1" x14ac:dyDescent="0.25">
      <c r="A217" s="2">
        <v>141</v>
      </c>
      <c r="B217" s="41">
        <f t="shared" ca="1" si="79"/>
        <v>49850</v>
      </c>
      <c r="C217" s="29">
        <f t="shared" si="80"/>
        <v>4173.379392534921</v>
      </c>
      <c r="D217" s="24">
        <f t="shared" si="78"/>
        <v>0</v>
      </c>
    </row>
    <row r="218" spans="1:4" hidden="1" x14ac:dyDescent="0.25">
      <c r="A218" s="2">
        <v>142</v>
      </c>
      <c r="B218" s="41">
        <f t="shared" ca="1" si="79"/>
        <v>49880</v>
      </c>
      <c r="C218" s="29">
        <f t="shared" si="80"/>
        <v>4173.379392534921</v>
      </c>
      <c r="D218" s="24">
        <f t="shared" si="78"/>
        <v>0</v>
      </c>
    </row>
    <row r="219" spans="1:4" hidden="1" x14ac:dyDescent="0.25">
      <c r="A219" s="2">
        <v>143</v>
      </c>
      <c r="B219" s="41">
        <f t="shared" ca="1" si="79"/>
        <v>49911</v>
      </c>
      <c r="C219" s="29">
        <f t="shared" si="80"/>
        <v>4173.379392534921</v>
      </c>
      <c r="D219" s="24">
        <f t="shared" si="78"/>
        <v>0</v>
      </c>
    </row>
    <row r="220" spans="1:4" hidden="1" x14ac:dyDescent="0.25">
      <c r="A220" s="2">
        <v>144</v>
      </c>
      <c r="B220" s="41">
        <f t="shared" ca="1" si="79"/>
        <v>49942</v>
      </c>
      <c r="C220" s="29">
        <f t="shared" si="80"/>
        <v>4173.379392534921</v>
      </c>
      <c r="D220" s="24">
        <f t="shared" si="78"/>
        <v>0</v>
      </c>
    </row>
    <row r="221" spans="1:4" hidden="1" x14ac:dyDescent="0.25">
      <c r="A221" s="2">
        <v>145</v>
      </c>
      <c r="B221" s="41">
        <f t="shared" ca="1" si="79"/>
        <v>49972</v>
      </c>
      <c r="C221" s="29">
        <f t="shared" ref="C221:C232" si="81">S35</f>
        <v>4173.379392534921</v>
      </c>
      <c r="D221" s="24">
        <f t="shared" si="78"/>
        <v>0</v>
      </c>
    </row>
    <row r="222" spans="1:4" hidden="1" x14ac:dyDescent="0.25">
      <c r="A222" s="2">
        <v>146</v>
      </c>
      <c r="B222" s="41">
        <f t="shared" ca="1" si="79"/>
        <v>50003</v>
      </c>
      <c r="C222" s="29">
        <f t="shared" si="81"/>
        <v>4173.379392534921</v>
      </c>
      <c r="D222" s="24">
        <f t="shared" si="78"/>
        <v>0</v>
      </c>
    </row>
    <row r="223" spans="1:4" hidden="1" x14ac:dyDescent="0.25">
      <c r="A223" s="2">
        <v>147</v>
      </c>
      <c r="B223" s="41">
        <f t="shared" ca="1" si="79"/>
        <v>50033</v>
      </c>
      <c r="C223" s="29">
        <f t="shared" si="81"/>
        <v>4173.379392534921</v>
      </c>
      <c r="D223" s="24">
        <f t="shared" si="78"/>
        <v>0</v>
      </c>
    </row>
    <row r="224" spans="1:4" hidden="1" x14ac:dyDescent="0.25">
      <c r="A224" s="2">
        <v>148</v>
      </c>
      <c r="B224" s="41">
        <f t="shared" ca="1" si="79"/>
        <v>50064</v>
      </c>
      <c r="C224" s="29">
        <f t="shared" si="81"/>
        <v>4173.379392534921</v>
      </c>
      <c r="D224" s="24">
        <f t="shared" si="78"/>
        <v>0</v>
      </c>
    </row>
    <row r="225" spans="1:4" hidden="1" x14ac:dyDescent="0.25">
      <c r="A225" s="2">
        <v>149</v>
      </c>
      <c r="B225" s="41">
        <f t="shared" ca="1" si="79"/>
        <v>50095</v>
      </c>
      <c r="C225" s="29">
        <f t="shared" si="81"/>
        <v>4173.379392534921</v>
      </c>
      <c r="D225" s="24">
        <f t="shared" si="78"/>
        <v>0</v>
      </c>
    </row>
    <row r="226" spans="1:4" hidden="1" x14ac:dyDescent="0.25">
      <c r="A226" s="2">
        <v>150</v>
      </c>
      <c r="B226" s="41">
        <f t="shared" ca="1" si="79"/>
        <v>50123</v>
      </c>
      <c r="C226" s="29">
        <f t="shared" si="81"/>
        <v>4173.379392534921</v>
      </c>
      <c r="D226" s="24">
        <f t="shared" si="78"/>
        <v>0</v>
      </c>
    </row>
    <row r="227" spans="1:4" hidden="1" x14ac:dyDescent="0.25">
      <c r="A227" s="2">
        <v>151</v>
      </c>
      <c r="B227" s="41">
        <f t="shared" ca="1" si="79"/>
        <v>50154</v>
      </c>
      <c r="C227" s="29">
        <f t="shared" si="81"/>
        <v>4173.379392534921</v>
      </c>
      <c r="D227" s="24">
        <f t="shared" si="78"/>
        <v>0</v>
      </c>
    </row>
    <row r="228" spans="1:4" hidden="1" x14ac:dyDescent="0.25">
      <c r="A228" s="2">
        <v>152</v>
      </c>
      <c r="B228" s="41">
        <f t="shared" ca="1" si="79"/>
        <v>50184</v>
      </c>
      <c r="C228" s="29">
        <f t="shared" si="81"/>
        <v>4173.379392534921</v>
      </c>
      <c r="D228" s="24">
        <f t="shared" si="78"/>
        <v>0</v>
      </c>
    </row>
    <row r="229" spans="1:4" hidden="1" x14ac:dyDescent="0.25">
      <c r="A229" s="2">
        <v>153</v>
      </c>
      <c r="B229" s="41">
        <f t="shared" ca="1" si="79"/>
        <v>50215</v>
      </c>
      <c r="C229" s="29">
        <f t="shared" si="81"/>
        <v>4173.379392534921</v>
      </c>
      <c r="D229" s="24">
        <f t="shared" si="78"/>
        <v>0</v>
      </c>
    </row>
    <row r="230" spans="1:4" hidden="1" x14ac:dyDescent="0.25">
      <c r="A230" s="2">
        <v>154</v>
      </c>
      <c r="B230" s="41">
        <f t="shared" ca="1" si="79"/>
        <v>50245</v>
      </c>
      <c r="C230" s="29">
        <f t="shared" si="81"/>
        <v>4173.379392534921</v>
      </c>
      <c r="D230" s="24">
        <f t="shared" si="78"/>
        <v>0</v>
      </c>
    </row>
    <row r="231" spans="1:4" hidden="1" x14ac:dyDescent="0.25">
      <c r="A231" s="2">
        <v>155</v>
      </c>
      <c r="B231" s="41">
        <f t="shared" ca="1" si="79"/>
        <v>50276</v>
      </c>
      <c r="C231" s="29">
        <f t="shared" si="81"/>
        <v>4173.379392534921</v>
      </c>
      <c r="D231" s="24">
        <f t="shared" si="78"/>
        <v>0</v>
      </c>
    </row>
    <row r="232" spans="1:4" hidden="1" x14ac:dyDescent="0.25">
      <c r="A232" s="2">
        <v>156</v>
      </c>
      <c r="B232" s="41">
        <f t="shared" ca="1" si="79"/>
        <v>50307</v>
      </c>
      <c r="C232" s="29">
        <f t="shared" si="81"/>
        <v>4173.379392534921</v>
      </c>
      <c r="D232" s="24">
        <f t="shared" si="78"/>
        <v>0</v>
      </c>
    </row>
    <row r="233" spans="1:4" hidden="1" x14ac:dyDescent="0.25">
      <c r="A233" s="2">
        <v>157</v>
      </c>
      <c r="B233" s="41">
        <f t="shared" ca="1" si="79"/>
        <v>50337</v>
      </c>
      <c r="C233" s="29">
        <f t="shared" ref="C233:C244" si="82">V35</f>
        <v>4173.379392534921</v>
      </c>
      <c r="D233" s="24">
        <f t="shared" si="78"/>
        <v>0</v>
      </c>
    </row>
    <row r="234" spans="1:4" hidden="1" x14ac:dyDescent="0.25">
      <c r="A234" s="2">
        <v>158</v>
      </c>
      <c r="B234" s="41">
        <f t="shared" ca="1" si="79"/>
        <v>50368</v>
      </c>
      <c r="C234" s="29">
        <f t="shared" si="82"/>
        <v>4173.379392534921</v>
      </c>
      <c r="D234" s="24">
        <f t="shared" si="78"/>
        <v>0</v>
      </c>
    </row>
    <row r="235" spans="1:4" hidden="1" x14ac:dyDescent="0.25">
      <c r="A235" s="2">
        <v>159</v>
      </c>
      <c r="B235" s="41">
        <f t="shared" ca="1" si="79"/>
        <v>50398</v>
      </c>
      <c r="C235" s="29">
        <f t="shared" si="82"/>
        <v>4173.379392534921</v>
      </c>
      <c r="D235" s="24">
        <f t="shared" si="78"/>
        <v>0</v>
      </c>
    </row>
    <row r="236" spans="1:4" hidden="1" x14ac:dyDescent="0.25">
      <c r="A236" s="2">
        <v>160</v>
      </c>
      <c r="B236" s="41">
        <f t="shared" ca="1" si="79"/>
        <v>50429</v>
      </c>
      <c r="C236" s="29">
        <f t="shared" si="82"/>
        <v>4173.379392534921</v>
      </c>
      <c r="D236" s="24">
        <f t="shared" si="78"/>
        <v>0</v>
      </c>
    </row>
    <row r="237" spans="1:4" hidden="1" x14ac:dyDescent="0.25">
      <c r="A237" s="2">
        <v>161</v>
      </c>
      <c r="B237" s="41">
        <f t="shared" ca="1" si="79"/>
        <v>50460</v>
      </c>
      <c r="C237" s="29">
        <f t="shared" si="82"/>
        <v>4173.379392534921</v>
      </c>
      <c r="D237" s="24">
        <f t="shared" si="78"/>
        <v>0</v>
      </c>
    </row>
    <row r="238" spans="1:4" hidden="1" x14ac:dyDescent="0.25">
      <c r="A238" s="2">
        <v>162</v>
      </c>
      <c r="B238" s="41">
        <f t="shared" ca="1" si="79"/>
        <v>50488</v>
      </c>
      <c r="C238" s="29">
        <f t="shared" si="82"/>
        <v>4173.379392534921</v>
      </c>
      <c r="D238" s="24">
        <f t="shared" si="78"/>
        <v>0</v>
      </c>
    </row>
    <row r="239" spans="1:4" hidden="1" x14ac:dyDescent="0.25">
      <c r="A239" s="2">
        <v>163</v>
      </c>
      <c r="B239" s="41">
        <f t="shared" ca="1" si="79"/>
        <v>50519</v>
      </c>
      <c r="C239" s="29">
        <f t="shared" si="82"/>
        <v>4173.379392534921</v>
      </c>
      <c r="D239" s="24">
        <f t="shared" si="78"/>
        <v>0</v>
      </c>
    </row>
    <row r="240" spans="1:4" hidden="1" x14ac:dyDescent="0.25">
      <c r="A240" s="2">
        <v>164</v>
      </c>
      <c r="B240" s="41">
        <f t="shared" ca="1" si="79"/>
        <v>50549</v>
      </c>
      <c r="C240" s="29">
        <f t="shared" si="82"/>
        <v>4173.379392534921</v>
      </c>
      <c r="D240" s="24">
        <f t="shared" si="78"/>
        <v>0</v>
      </c>
    </row>
    <row r="241" spans="1:4" hidden="1" x14ac:dyDescent="0.25">
      <c r="A241" s="2">
        <v>165</v>
      </c>
      <c r="B241" s="41">
        <f t="shared" ca="1" si="79"/>
        <v>50580</v>
      </c>
      <c r="C241" s="29">
        <f t="shared" si="82"/>
        <v>4173.379392534921</v>
      </c>
      <c r="D241" s="24">
        <f t="shared" si="78"/>
        <v>0</v>
      </c>
    </row>
    <row r="242" spans="1:4" hidden="1" x14ac:dyDescent="0.25">
      <c r="A242" s="2">
        <v>166</v>
      </c>
      <c r="B242" s="41">
        <f t="shared" ca="1" si="79"/>
        <v>50610</v>
      </c>
      <c r="C242" s="29">
        <f t="shared" si="82"/>
        <v>4173.379392534921</v>
      </c>
      <c r="D242" s="24">
        <f t="shared" si="78"/>
        <v>0</v>
      </c>
    </row>
    <row r="243" spans="1:4" hidden="1" x14ac:dyDescent="0.25">
      <c r="A243" s="2">
        <v>167</v>
      </c>
      <c r="B243" s="41">
        <f t="shared" ca="1" si="79"/>
        <v>50641</v>
      </c>
      <c r="C243" s="29">
        <f t="shared" si="82"/>
        <v>4173.379392534921</v>
      </c>
      <c r="D243" s="24">
        <f t="shared" si="78"/>
        <v>0</v>
      </c>
    </row>
    <row r="244" spans="1:4" hidden="1" x14ac:dyDescent="0.25">
      <c r="A244" s="2">
        <v>168</v>
      </c>
      <c r="B244" s="41">
        <f t="shared" ca="1" si="79"/>
        <v>50672</v>
      </c>
      <c r="C244" s="29">
        <f t="shared" si="82"/>
        <v>4173.379392534921</v>
      </c>
      <c r="D244" s="24">
        <f t="shared" si="78"/>
        <v>0</v>
      </c>
    </row>
    <row r="245" spans="1:4" hidden="1" x14ac:dyDescent="0.25">
      <c r="A245" s="2">
        <v>169</v>
      </c>
      <c r="B245" s="41">
        <f t="shared" ca="1" si="79"/>
        <v>50702</v>
      </c>
      <c r="C245" s="29">
        <f t="shared" ref="C245:C256" si="83">D50</f>
        <v>4173.379392534921</v>
      </c>
      <c r="D245" s="24">
        <f t="shared" si="78"/>
        <v>0</v>
      </c>
    </row>
    <row r="246" spans="1:4" hidden="1" x14ac:dyDescent="0.25">
      <c r="A246" s="2">
        <v>170</v>
      </c>
      <c r="B246" s="41">
        <f t="shared" ca="1" si="79"/>
        <v>50733</v>
      </c>
      <c r="C246" s="29">
        <f t="shared" si="83"/>
        <v>4173.379392534921</v>
      </c>
      <c r="D246" s="24">
        <f t="shared" si="78"/>
        <v>0</v>
      </c>
    </row>
    <row r="247" spans="1:4" hidden="1" x14ac:dyDescent="0.25">
      <c r="A247" s="2">
        <v>171</v>
      </c>
      <c r="B247" s="41">
        <f t="shared" ca="1" si="79"/>
        <v>50763</v>
      </c>
      <c r="C247" s="29">
        <f t="shared" si="83"/>
        <v>4173.379392534921</v>
      </c>
      <c r="D247" s="24">
        <f t="shared" si="78"/>
        <v>0</v>
      </c>
    </row>
    <row r="248" spans="1:4" hidden="1" x14ac:dyDescent="0.25">
      <c r="A248" s="2">
        <v>172</v>
      </c>
      <c r="B248" s="41">
        <f t="shared" ca="1" si="79"/>
        <v>50794</v>
      </c>
      <c r="C248" s="29">
        <f t="shared" si="83"/>
        <v>4173.379392534921</v>
      </c>
      <c r="D248" s="24">
        <f t="shared" si="78"/>
        <v>0</v>
      </c>
    </row>
    <row r="249" spans="1:4" hidden="1" x14ac:dyDescent="0.25">
      <c r="A249" s="2">
        <v>173</v>
      </c>
      <c r="B249" s="41">
        <f t="shared" ca="1" si="79"/>
        <v>50825</v>
      </c>
      <c r="C249" s="29">
        <f t="shared" si="83"/>
        <v>4173.379392534921</v>
      </c>
      <c r="D249" s="24">
        <f t="shared" si="78"/>
        <v>0</v>
      </c>
    </row>
    <row r="250" spans="1:4" hidden="1" x14ac:dyDescent="0.25">
      <c r="A250" s="2">
        <v>174</v>
      </c>
      <c r="B250" s="41">
        <f t="shared" ca="1" si="79"/>
        <v>50853</v>
      </c>
      <c r="C250" s="29">
        <f t="shared" si="83"/>
        <v>4173.379392534921</v>
      </c>
      <c r="D250" s="24">
        <f t="shared" si="78"/>
        <v>0</v>
      </c>
    </row>
    <row r="251" spans="1:4" hidden="1" x14ac:dyDescent="0.25">
      <c r="A251" s="2">
        <v>175</v>
      </c>
      <c r="B251" s="41">
        <f t="shared" ca="1" si="79"/>
        <v>50884</v>
      </c>
      <c r="C251" s="29">
        <f t="shared" si="83"/>
        <v>4173.379392534921</v>
      </c>
      <c r="D251" s="24">
        <f t="shared" si="78"/>
        <v>0</v>
      </c>
    </row>
    <row r="252" spans="1:4" hidden="1" x14ac:dyDescent="0.25">
      <c r="A252" s="2">
        <v>176</v>
      </c>
      <c r="B252" s="41">
        <f t="shared" ca="1" si="79"/>
        <v>50914</v>
      </c>
      <c r="C252" s="29">
        <f t="shared" si="83"/>
        <v>4173.379392534921</v>
      </c>
      <c r="D252" s="24">
        <f t="shared" si="78"/>
        <v>0</v>
      </c>
    </row>
    <row r="253" spans="1:4" hidden="1" x14ac:dyDescent="0.25">
      <c r="A253" s="2">
        <v>177</v>
      </c>
      <c r="B253" s="41">
        <f t="shared" ca="1" si="79"/>
        <v>50945</v>
      </c>
      <c r="C253" s="29">
        <f t="shared" si="83"/>
        <v>4173.379392534921</v>
      </c>
      <c r="D253" s="24">
        <f t="shared" si="78"/>
        <v>0</v>
      </c>
    </row>
    <row r="254" spans="1:4" hidden="1" x14ac:dyDescent="0.25">
      <c r="A254" s="2">
        <v>178</v>
      </c>
      <c r="B254" s="41">
        <f t="shared" ca="1" si="79"/>
        <v>50975</v>
      </c>
      <c r="C254" s="29">
        <f t="shared" si="83"/>
        <v>4173.379392534921</v>
      </c>
      <c r="D254" s="24">
        <f t="shared" si="78"/>
        <v>0</v>
      </c>
    </row>
    <row r="255" spans="1:4" hidden="1" x14ac:dyDescent="0.25">
      <c r="A255" s="2">
        <v>179</v>
      </c>
      <c r="B255" s="41">
        <f t="shared" ca="1" si="79"/>
        <v>51006</v>
      </c>
      <c r="C255" s="29">
        <f t="shared" si="83"/>
        <v>4173.379392534921</v>
      </c>
      <c r="D255" s="24">
        <f t="shared" si="78"/>
        <v>0</v>
      </c>
    </row>
    <row r="256" spans="1:4" hidden="1" x14ac:dyDescent="0.25">
      <c r="A256" s="2">
        <v>180</v>
      </c>
      <c r="B256" s="41">
        <f t="shared" ca="1" si="79"/>
        <v>51037</v>
      </c>
      <c r="C256" s="29">
        <f t="shared" si="83"/>
        <v>4173.379392534921</v>
      </c>
      <c r="D256" s="24">
        <f t="shared" si="78"/>
        <v>0</v>
      </c>
    </row>
    <row r="257" spans="1:4" hidden="1" x14ac:dyDescent="0.25">
      <c r="A257" s="2">
        <v>181</v>
      </c>
      <c r="B257" s="41">
        <f t="shared" ca="1" si="79"/>
        <v>51067</v>
      </c>
      <c r="C257" s="29">
        <f t="shared" ref="C257:C268" si="84">G50</f>
        <v>4173.379392534921</v>
      </c>
      <c r="D257" s="24">
        <f t="shared" si="78"/>
        <v>0</v>
      </c>
    </row>
    <row r="258" spans="1:4" hidden="1" x14ac:dyDescent="0.25">
      <c r="A258" s="2">
        <v>182</v>
      </c>
      <c r="B258" s="41">
        <f t="shared" ca="1" si="79"/>
        <v>51098</v>
      </c>
      <c r="C258" s="29">
        <f t="shared" si="84"/>
        <v>4173.379392534921</v>
      </c>
      <c r="D258" s="24">
        <f t="shared" si="78"/>
        <v>0</v>
      </c>
    </row>
    <row r="259" spans="1:4" hidden="1" x14ac:dyDescent="0.25">
      <c r="A259" s="2">
        <v>183</v>
      </c>
      <c r="B259" s="41">
        <f t="shared" ca="1" si="79"/>
        <v>51128</v>
      </c>
      <c r="C259" s="29">
        <f t="shared" si="84"/>
        <v>4173.379392534921</v>
      </c>
      <c r="D259" s="24">
        <f t="shared" si="78"/>
        <v>0</v>
      </c>
    </row>
    <row r="260" spans="1:4" hidden="1" x14ac:dyDescent="0.25">
      <c r="A260" s="2">
        <v>184</v>
      </c>
      <c r="B260" s="41">
        <f t="shared" ca="1" si="79"/>
        <v>51159</v>
      </c>
      <c r="C260" s="29">
        <f t="shared" si="84"/>
        <v>4173.379392534921</v>
      </c>
      <c r="D260" s="24">
        <f t="shared" si="78"/>
        <v>0</v>
      </c>
    </row>
    <row r="261" spans="1:4" hidden="1" x14ac:dyDescent="0.25">
      <c r="A261" s="2">
        <v>185</v>
      </c>
      <c r="B261" s="41">
        <f t="shared" ca="1" si="79"/>
        <v>51190</v>
      </c>
      <c r="C261" s="29">
        <f t="shared" si="84"/>
        <v>4173.379392534921</v>
      </c>
      <c r="D261" s="24">
        <f t="shared" si="78"/>
        <v>0</v>
      </c>
    </row>
    <row r="262" spans="1:4" hidden="1" x14ac:dyDescent="0.25">
      <c r="A262" s="2">
        <v>186</v>
      </c>
      <c r="B262" s="41">
        <f t="shared" ca="1" si="79"/>
        <v>51219</v>
      </c>
      <c r="C262" s="29">
        <f t="shared" si="84"/>
        <v>4173.379392534921</v>
      </c>
      <c r="D262" s="24">
        <f t="shared" si="78"/>
        <v>0</v>
      </c>
    </row>
    <row r="263" spans="1:4" hidden="1" x14ac:dyDescent="0.25">
      <c r="A263" s="2">
        <v>187</v>
      </c>
      <c r="B263" s="41">
        <f t="shared" ca="1" si="79"/>
        <v>51250</v>
      </c>
      <c r="C263" s="29">
        <f t="shared" si="84"/>
        <v>4173.379392534921</v>
      </c>
      <c r="D263" s="24">
        <f t="shared" si="78"/>
        <v>0</v>
      </c>
    </row>
    <row r="264" spans="1:4" hidden="1" x14ac:dyDescent="0.25">
      <c r="A264" s="2">
        <v>188</v>
      </c>
      <c r="B264" s="41">
        <f t="shared" ca="1" si="79"/>
        <v>51280</v>
      </c>
      <c r="C264" s="29">
        <f t="shared" si="84"/>
        <v>4173.379392534921</v>
      </c>
      <c r="D264" s="24">
        <f t="shared" si="78"/>
        <v>0</v>
      </c>
    </row>
    <row r="265" spans="1:4" hidden="1" x14ac:dyDescent="0.25">
      <c r="A265" s="2">
        <v>189</v>
      </c>
      <c r="B265" s="41">
        <f t="shared" ca="1" si="79"/>
        <v>51311</v>
      </c>
      <c r="C265" s="29">
        <f t="shared" si="84"/>
        <v>4173.379392534921</v>
      </c>
      <c r="D265" s="24">
        <f t="shared" si="78"/>
        <v>0</v>
      </c>
    </row>
    <row r="266" spans="1:4" hidden="1" x14ac:dyDescent="0.25">
      <c r="A266" s="2">
        <v>190</v>
      </c>
      <c r="B266" s="41">
        <f t="shared" ca="1" si="79"/>
        <v>51341</v>
      </c>
      <c r="C266" s="29">
        <f t="shared" si="84"/>
        <v>4173.379392534921</v>
      </c>
      <c r="D266" s="24">
        <f t="shared" si="78"/>
        <v>0</v>
      </c>
    </row>
    <row r="267" spans="1:4" hidden="1" x14ac:dyDescent="0.25">
      <c r="A267" s="2">
        <v>191</v>
      </c>
      <c r="B267" s="41">
        <f t="shared" ca="1" si="79"/>
        <v>51372</v>
      </c>
      <c r="C267" s="29">
        <f t="shared" si="84"/>
        <v>4173.379392534921</v>
      </c>
      <c r="D267" s="24">
        <f t="shared" si="78"/>
        <v>0</v>
      </c>
    </row>
    <row r="268" spans="1:4" hidden="1" x14ac:dyDescent="0.25">
      <c r="A268" s="2">
        <v>192</v>
      </c>
      <c r="B268" s="41">
        <f t="shared" ca="1" si="79"/>
        <v>51403</v>
      </c>
      <c r="C268" s="29">
        <f t="shared" si="84"/>
        <v>4173.379392534921</v>
      </c>
      <c r="D268" s="24">
        <f t="shared" si="78"/>
        <v>0</v>
      </c>
    </row>
    <row r="269" spans="1:4" hidden="1" x14ac:dyDescent="0.25">
      <c r="A269" s="2">
        <v>193</v>
      </c>
      <c r="B269" s="41">
        <f t="shared" ca="1" si="79"/>
        <v>51433</v>
      </c>
      <c r="C269" s="29">
        <f t="shared" ref="C269:C280" si="85">J50</f>
        <v>4173.379392534921</v>
      </c>
      <c r="D269" s="24">
        <f t="shared" si="78"/>
        <v>0</v>
      </c>
    </row>
    <row r="270" spans="1:4" hidden="1" x14ac:dyDescent="0.25">
      <c r="A270" s="2">
        <v>194</v>
      </c>
      <c r="B270" s="41">
        <f t="shared" ca="1" si="79"/>
        <v>51464</v>
      </c>
      <c r="C270" s="29">
        <f t="shared" si="85"/>
        <v>4173.379392534921</v>
      </c>
      <c r="D270" s="24">
        <f t="shared" ref="D270:D316" si="86">C270-C271</f>
        <v>0</v>
      </c>
    </row>
    <row r="271" spans="1:4" hidden="1" x14ac:dyDescent="0.25">
      <c r="A271" s="2">
        <v>195</v>
      </c>
      <c r="B271" s="41">
        <f t="shared" ref="B271:B316" ca="1" si="87">EDATE(B270,1)</f>
        <v>51494</v>
      </c>
      <c r="C271" s="29">
        <f t="shared" si="85"/>
        <v>4173.379392534921</v>
      </c>
      <c r="D271" s="24">
        <f t="shared" si="86"/>
        <v>0</v>
      </c>
    </row>
    <row r="272" spans="1:4" hidden="1" x14ac:dyDescent="0.25">
      <c r="A272" s="2">
        <v>196</v>
      </c>
      <c r="B272" s="41">
        <f t="shared" ca="1" si="87"/>
        <v>51525</v>
      </c>
      <c r="C272" s="29">
        <f t="shared" si="85"/>
        <v>4173.379392534921</v>
      </c>
      <c r="D272" s="24">
        <f t="shared" si="86"/>
        <v>0</v>
      </c>
    </row>
    <row r="273" spans="1:4" hidden="1" x14ac:dyDescent="0.25">
      <c r="A273" s="2">
        <v>197</v>
      </c>
      <c r="B273" s="41">
        <f t="shared" ca="1" si="87"/>
        <v>51556</v>
      </c>
      <c r="C273" s="29">
        <f t="shared" si="85"/>
        <v>4173.379392534921</v>
      </c>
      <c r="D273" s="24">
        <f t="shared" si="86"/>
        <v>0</v>
      </c>
    </row>
    <row r="274" spans="1:4" hidden="1" x14ac:dyDescent="0.25">
      <c r="A274" s="2">
        <v>198</v>
      </c>
      <c r="B274" s="41">
        <f t="shared" ca="1" si="87"/>
        <v>51584</v>
      </c>
      <c r="C274" s="29">
        <f t="shared" si="85"/>
        <v>4173.379392534921</v>
      </c>
      <c r="D274" s="24">
        <f t="shared" si="86"/>
        <v>0</v>
      </c>
    </row>
    <row r="275" spans="1:4" hidden="1" x14ac:dyDescent="0.25">
      <c r="A275" s="2">
        <v>199</v>
      </c>
      <c r="B275" s="41">
        <f t="shared" ca="1" si="87"/>
        <v>51615</v>
      </c>
      <c r="C275" s="29">
        <f t="shared" si="85"/>
        <v>4173.379392534921</v>
      </c>
      <c r="D275" s="24">
        <f t="shared" si="86"/>
        <v>0</v>
      </c>
    </row>
    <row r="276" spans="1:4" hidden="1" x14ac:dyDescent="0.25">
      <c r="A276" s="2">
        <v>200</v>
      </c>
      <c r="B276" s="41">
        <f t="shared" ca="1" si="87"/>
        <v>51645</v>
      </c>
      <c r="C276" s="29">
        <f t="shared" si="85"/>
        <v>4173.379392534921</v>
      </c>
      <c r="D276" s="24">
        <f t="shared" si="86"/>
        <v>0</v>
      </c>
    </row>
    <row r="277" spans="1:4" hidden="1" x14ac:dyDescent="0.25">
      <c r="A277" s="2">
        <v>201</v>
      </c>
      <c r="B277" s="41">
        <f t="shared" ca="1" si="87"/>
        <v>51676</v>
      </c>
      <c r="C277" s="29">
        <f t="shared" si="85"/>
        <v>4173.379392534921</v>
      </c>
      <c r="D277" s="24">
        <f t="shared" si="86"/>
        <v>0</v>
      </c>
    </row>
    <row r="278" spans="1:4" hidden="1" x14ac:dyDescent="0.25">
      <c r="A278" s="2">
        <v>202</v>
      </c>
      <c r="B278" s="41">
        <f t="shared" ca="1" si="87"/>
        <v>51706</v>
      </c>
      <c r="C278" s="29">
        <f t="shared" si="85"/>
        <v>4173.379392534921</v>
      </c>
      <c r="D278" s="24">
        <f t="shared" si="86"/>
        <v>0</v>
      </c>
    </row>
    <row r="279" spans="1:4" hidden="1" x14ac:dyDescent="0.25">
      <c r="A279" s="2">
        <v>203</v>
      </c>
      <c r="B279" s="41">
        <f t="shared" ca="1" si="87"/>
        <v>51737</v>
      </c>
      <c r="C279" s="29">
        <f t="shared" si="85"/>
        <v>4173.379392534921</v>
      </c>
      <c r="D279" s="24">
        <f t="shared" si="86"/>
        <v>0</v>
      </c>
    </row>
    <row r="280" spans="1:4" hidden="1" x14ac:dyDescent="0.25">
      <c r="A280" s="2">
        <v>204</v>
      </c>
      <c r="B280" s="41">
        <f t="shared" ca="1" si="87"/>
        <v>51768</v>
      </c>
      <c r="C280" s="29">
        <f t="shared" si="85"/>
        <v>4173.379392534921</v>
      </c>
      <c r="D280" s="24">
        <f t="shared" si="86"/>
        <v>0</v>
      </c>
    </row>
    <row r="281" spans="1:4" hidden="1" x14ac:dyDescent="0.25">
      <c r="A281" s="2">
        <v>205</v>
      </c>
      <c r="B281" s="41">
        <f t="shared" ca="1" si="87"/>
        <v>51798</v>
      </c>
      <c r="C281" s="29">
        <f>M50</f>
        <v>4173.379392534921</v>
      </c>
      <c r="D281" s="24">
        <f t="shared" si="86"/>
        <v>0</v>
      </c>
    </row>
    <row r="282" spans="1:4" hidden="1" x14ac:dyDescent="0.25">
      <c r="A282" s="2">
        <v>206</v>
      </c>
      <c r="B282" s="41">
        <f t="shared" ca="1" si="87"/>
        <v>51829</v>
      </c>
      <c r="C282" s="29">
        <f t="shared" ref="C282:C292" si="88">M51</f>
        <v>4173.379392534921</v>
      </c>
      <c r="D282" s="24">
        <f t="shared" si="86"/>
        <v>0</v>
      </c>
    </row>
    <row r="283" spans="1:4" hidden="1" x14ac:dyDescent="0.25">
      <c r="A283" s="2">
        <v>207</v>
      </c>
      <c r="B283" s="41">
        <f t="shared" ca="1" si="87"/>
        <v>51859</v>
      </c>
      <c r="C283" s="29">
        <f t="shared" si="88"/>
        <v>4173.379392534921</v>
      </c>
      <c r="D283" s="24">
        <f t="shared" si="86"/>
        <v>0</v>
      </c>
    </row>
    <row r="284" spans="1:4" hidden="1" x14ac:dyDescent="0.25">
      <c r="A284" s="2">
        <v>208</v>
      </c>
      <c r="B284" s="41">
        <f t="shared" ca="1" si="87"/>
        <v>51890</v>
      </c>
      <c r="C284" s="29">
        <f t="shared" si="88"/>
        <v>4173.379392534921</v>
      </c>
      <c r="D284" s="24">
        <f t="shared" si="86"/>
        <v>0</v>
      </c>
    </row>
    <row r="285" spans="1:4" hidden="1" x14ac:dyDescent="0.25">
      <c r="A285" s="2">
        <v>209</v>
      </c>
      <c r="B285" s="41">
        <f t="shared" ca="1" si="87"/>
        <v>51921</v>
      </c>
      <c r="C285" s="29">
        <f t="shared" si="88"/>
        <v>4173.379392534921</v>
      </c>
      <c r="D285" s="24">
        <f t="shared" si="86"/>
        <v>0</v>
      </c>
    </row>
    <row r="286" spans="1:4" hidden="1" x14ac:dyDescent="0.25">
      <c r="A286" s="2">
        <v>210</v>
      </c>
      <c r="B286" s="41">
        <f t="shared" ca="1" si="87"/>
        <v>51949</v>
      </c>
      <c r="C286" s="29">
        <f t="shared" si="88"/>
        <v>4173.379392534921</v>
      </c>
      <c r="D286" s="24">
        <f t="shared" si="86"/>
        <v>0</v>
      </c>
    </row>
    <row r="287" spans="1:4" hidden="1" x14ac:dyDescent="0.25">
      <c r="A287" s="2">
        <v>211</v>
      </c>
      <c r="B287" s="41">
        <f t="shared" ca="1" si="87"/>
        <v>51980</v>
      </c>
      <c r="C287" s="29">
        <f t="shared" si="88"/>
        <v>4173.379392534921</v>
      </c>
      <c r="D287" s="24">
        <f t="shared" si="86"/>
        <v>0</v>
      </c>
    </row>
    <row r="288" spans="1:4" hidden="1" x14ac:dyDescent="0.25">
      <c r="A288" s="2">
        <v>212</v>
      </c>
      <c r="B288" s="41">
        <f t="shared" ca="1" si="87"/>
        <v>52010</v>
      </c>
      <c r="C288" s="29">
        <f t="shared" si="88"/>
        <v>4173.379392534921</v>
      </c>
      <c r="D288" s="24">
        <f t="shared" si="86"/>
        <v>0</v>
      </c>
    </row>
    <row r="289" spans="1:4" hidden="1" x14ac:dyDescent="0.25">
      <c r="A289" s="2">
        <v>213</v>
      </c>
      <c r="B289" s="41">
        <f t="shared" ca="1" si="87"/>
        <v>52041</v>
      </c>
      <c r="C289" s="29">
        <f t="shared" si="88"/>
        <v>4173.379392534921</v>
      </c>
      <c r="D289" s="24">
        <f t="shared" si="86"/>
        <v>0</v>
      </c>
    </row>
    <row r="290" spans="1:4" hidden="1" x14ac:dyDescent="0.25">
      <c r="A290" s="2">
        <v>214</v>
      </c>
      <c r="B290" s="41">
        <f t="shared" ca="1" si="87"/>
        <v>52071</v>
      </c>
      <c r="C290" s="29">
        <f t="shared" si="88"/>
        <v>4173.379392534921</v>
      </c>
      <c r="D290" s="24">
        <f t="shared" si="86"/>
        <v>0</v>
      </c>
    </row>
    <row r="291" spans="1:4" hidden="1" x14ac:dyDescent="0.25">
      <c r="A291" s="2">
        <v>215</v>
      </c>
      <c r="B291" s="41">
        <f t="shared" ca="1" si="87"/>
        <v>52102</v>
      </c>
      <c r="C291" s="29">
        <f t="shared" si="88"/>
        <v>4173.379392534921</v>
      </c>
      <c r="D291" s="24">
        <f t="shared" si="86"/>
        <v>0</v>
      </c>
    </row>
    <row r="292" spans="1:4" hidden="1" x14ac:dyDescent="0.25">
      <c r="A292" s="2">
        <v>216</v>
      </c>
      <c r="B292" s="41">
        <f t="shared" ca="1" si="87"/>
        <v>52133</v>
      </c>
      <c r="C292" s="29">
        <f t="shared" si="88"/>
        <v>4173.379392534921</v>
      </c>
      <c r="D292" s="24">
        <f t="shared" si="86"/>
        <v>0</v>
      </c>
    </row>
    <row r="293" spans="1:4" hidden="1" x14ac:dyDescent="0.25">
      <c r="A293" s="2">
        <v>217</v>
      </c>
      <c r="B293" s="41">
        <f t="shared" ca="1" si="87"/>
        <v>52163</v>
      </c>
      <c r="C293" s="24">
        <f>P50</f>
        <v>4173.379392534921</v>
      </c>
      <c r="D293" s="24">
        <f t="shared" si="86"/>
        <v>0</v>
      </c>
    </row>
    <row r="294" spans="1:4" hidden="1" x14ac:dyDescent="0.25">
      <c r="A294" s="2">
        <v>218</v>
      </c>
      <c r="B294" s="41">
        <f t="shared" ca="1" si="87"/>
        <v>52194</v>
      </c>
      <c r="C294" s="24">
        <f t="shared" ref="C294:C303" si="89">P51</f>
        <v>4173.379392534921</v>
      </c>
      <c r="D294" s="24">
        <f t="shared" si="86"/>
        <v>0</v>
      </c>
    </row>
    <row r="295" spans="1:4" hidden="1" x14ac:dyDescent="0.25">
      <c r="A295" s="2">
        <v>219</v>
      </c>
      <c r="B295" s="41">
        <f t="shared" ca="1" si="87"/>
        <v>52224</v>
      </c>
      <c r="C295" s="24">
        <f t="shared" si="89"/>
        <v>4173.379392534921</v>
      </c>
      <c r="D295" s="24">
        <f t="shared" si="86"/>
        <v>0</v>
      </c>
    </row>
    <row r="296" spans="1:4" hidden="1" x14ac:dyDescent="0.25">
      <c r="A296" s="2">
        <v>220</v>
      </c>
      <c r="B296" s="41">
        <f t="shared" ca="1" si="87"/>
        <v>52255</v>
      </c>
      <c r="C296" s="24">
        <f t="shared" si="89"/>
        <v>4173.379392534921</v>
      </c>
      <c r="D296" s="24">
        <f t="shared" si="86"/>
        <v>0</v>
      </c>
    </row>
    <row r="297" spans="1:4" hidden="1" x14ac:dyDescent="0.25">
      <c r="A297" s="2">
        <v>221</v>
      </c>
      <c r="B297" s="41">
        <f t="shared" ca="1" si="87"/>
        <v>52286</v>
      </c>
      <c r="C297" s="24">
        <f t="shared" si="89"/>
        <v>4173.379392534921</v>
      </c>
      <c r="D297" s="24">
        <f t="shared" si="86"/>
        <v>0</v>
      </c>
    </row>
    <row r="298" spans="1:4" hidden="1" x14ac:dyDescent="0.25">
      <c r="A298" s="2">
        <v>222</v>
      </c>
      <c r="B298" s="41">
        <f t="shared" ca="1" si="87"/>
        <v>52314</v>
      </c>
      <c r="C298" s="24">
        <f t="shared" si="89"/>
        <v>4173.379392534921</v>
      </c>
      <c r="D298" s="24">
        <f t="shared" si="86"/>
        <v>0</v>
      </c>
    </row>
    <row r="299" spans="1:4" hidden="1" x14ac:dyDescent="0.25">
      <c r="A299" s="2">
        <v>223</v>
      </c>
      <c r="B299" s="41">
        <f t="shared" ca="1" si="87"/>
        <v>52345</v>
      </c>
      <c r="C299" s="24">
        <f t="shared" si="89"/>
        <v>4173.379392534921</v>
      </c>
      <c r="D299" s="24">
        <f t="shared" si="86"/>
        <v>0</v>
      </c>
    </row>
    <row r="300" spans="1:4" hidden="1" x14ac:dyDescent="0.25">
      <c r="A300" s="2">
        <v>224</v>
      </c>
      <c r="B300" s="41">
        <f t="shared" ca="1" si="87"/>
        <v>52375</v>
      </c>
      <c r="C300" s="24">
        <f t="shared" si="89"/>
        <v>4173.379392534921</v>
      </c>
      <c r="D300" s="24">
        <f t="shared" si="86"/>
        <v>0</v>
      </c>
    </row>
    <row r="301" spans="1:4" hidden="1" x14ac:dyDescent="0.25">
      <c r="A301" s="2">
        <v>225</v>
      </c>
      <c r="B301" s="41">
        <f t="shared" ca="1" si="87"/>
        <v>52406</v>
      </c>
      <c r="C301" s="24">
        <f t="shared" si="89"/>
        <v>4173.379392534921</v>
      </c>
      <c r="D301" s="24">
        <f t="shared" si="86"/>
        <v>0</v>
      </c>
    </row>
    <row r="302" spans="1:4" hidden="1" x14ac:dyDescent="0.25">
      <c r="A302" s="2">
        <v>226</v>
      </c>
      <c r="B302" s="41">
        <f t="shared" ca="1" si="87"/>
        <v>52436</v>
      </c>
      <c r="C302" s="24">
        <f t="shared" si="89"/>
        <v>4173.379392534921</v>
      </c>
      <c r="D302" s="24">
        <f t="shared" si="86"/>
        <v>0</v>
      </c>
    </row>
    <row r="303" spans="1:4" hidden="1" x14ac:dyDescent="0.25">
      <c r="A303" s="2">
        <v>227</v>
      </c>
      <c r="B303" s="41">
        <f t="shared" ca="1" si="87"/>
        <v>52467</v>
      </c>
      <c r="C303" s="24">
        <f t="shared" si="89"/>
        <v>4173.379392534921</v>
      </c>
      <c r="D303" s="24">
        <f t="shared" si="86"/>
        <v>0</v>
      </c>
    </row>
    <row r="304" spans="1:4" hidden="1" x14ac:dyDescent="0.25">
      <c r="A304" s="2">
        <v>228</v>
      </c>
      <c r="B304" s="41">
        <f t="shared" ca="1" si="87"/>
        <v>52498</v>
      </c>
      <c r="C304" s="24">
        <f>P61</f>
        <v>4173.379392534921</v>
      </c>
      <c r="D304" s="24">
        <f t="shared" si="86"/>
        <v>0</v>
      </c>
    </row>
    <row r="305" spans="1:4" hidden="1" x14ac:dyDescent="0.25">
      <c r="A305" s="2">
        <v>229</v>
      </c>
      <c r="B305" s="41">
        <f t="shared" ca="1" si="87"/>
        <v>52528</v>
      </c>
      <c r="C305" s="24">
        <f>S50</f>
        <v>4173.379392534921</v>
      </c>
      <c r="D305" s="24">
        <f t="shared" si="86"/>
        <v>0</v>
      </c>
    </row>
    <row r="306" spans="1:4" hidden="1" x14ac:dyDescent="0.25">
      <c r="A306" s="2">
        <v>230</v>
      </c>
      <c r="B306" s="41">
        <f t="shared" ca="1" si="87"/>
        <v>52559</v>
      </c>
      <c r="C306" s="24">
        <f t="shared" ref="C306:C316" si="90">S51</f>
        <v>4173.379392534921</v>
      </c>
      <c r="D306" s="24">
        <f t="shared" si="86"/>
        <v>0</v>
      </c>
    </row>
    <row r="307" spans="1:4" hidden="1" x14ac:dyDescent="0.25">
      <c r="A307" s="2">
        <v>231</v>
      </c>
      <c r="B307" s="41">
        <f t="shared" ca="1" si="87"/>
        <v>52589</v>
      </c>
      <c r="C307" s="24">
        <f t="shared" si="90"/>
        <v>4173.379392534921</v>
      </c>
      <c r="D307" s="24">
        <f t="shared" si="86"/>
        <v>0</v>
      </c>
    </row>
    <row r="308" spans="1:4" hidden="1" x14ac:dyDescent="0.25">
      <c r="A308" s="2">
        <v>232</v>
      </c>
      <c r="B308" s="41">
        <f t="shared" ca="1" si="87"/>
        <v>52620</v>
      </c>
      <c r="C308" s="24">
        <f t="shared" si="90"/>
        <v>4173.379392534921</v>
      </c>
      <c r="D308" s="24">
        <f t="shared" si="86"/>
        <v>0</v>
      </c>
    </row>
    <row r="309" spans="1:4" hidden="1" x14ac:dyDescent="0.25">
      <c r="A309" s="2">
        <v>233</v>
      </c>
      <c r="B309" s="41">
        <f t="shared" ca="1" si="87"/>
        <v>52651</v>
      </c>
      <c r="C309" s="24">
        <f t="shared" si="90"/>
        <v>4173.379392534921</v>
      </c>
      <c r="D309" s="24">
        <f t="shared" si="86"/>
        <v>0</v>
      </c>
    </row>
    <row r="310" spans="1:4" hidden="1" x14ac:dyDescent="0.25">
      <c r="A310" s="2">
        <v>234</v>
      </c>
      <c r="B310" s="41">
        <f t="shared" ca="1" si="87"/>
        <v>52680</v>
      </c>
      <c r="C310" s="24">
        <f t="shared" si="90"/>
        <v>4173.379392534921</v>
      </c>
      <c r="D310" s="24">
        <f t="shared" si="86"/>
        <v>0</v>
      </c>
    </row>
    <row r="311" spans="1:4" hidden="1" x14ac:dyDescent="0.25">
      <c r="A311" s="2">
        <v>235</v>
      </c>
      <c r="B311" s="41">
        <f t="shared" ca="1" si="87"/>
        <v>52711</v>
      </c>
      <c r="C311" s="24">
        <f t="shared" si="90"/>
        <v>4173.379392534921</v>
      </c>
      <c r="D311" s="24">
        <f t="shared" si="86"/>
        <v>0</v>
      </c>
    </row>
    <row r="312" spans="1:4" hidden="1" x14ac:dyDescent="0.25">
      <c r="A312" s="2">
        <v>236</v>
      </c>
      <c r="B312" s="41">
        <f t="shared" ca="1" si="87"/>
        <v>52741</v>
      </c>
      <c r="C312" s="24">
        <f t="shared" si="90"/>
        <v>4173.379392534921</v>
      </c>
      <c r="D312" s="24">
        <f t="shared" si="86"/>
        <v>0</v>
      </c>
    </row>
    <row r="313" spans="1:4" hidden="1" x14ac:dyDescent="0.25">
      <c r="A313" s="2">
        <v>237</v>
      </c>
      <c r="B313" s="41">
        <f t="shared" ca="1" si="87"/>
        <v>52772</v>
      </c>
      <c r="C313" s="24">
        <f t="shared" si="90"/>
        <v>4173.379392534921</v>
      </c>
      <c r="D313" s="24">
        <f t="shared" si="86"/>
        <v>0</v>
      </c>
    </row>
    <row r="314" spans="1:4" hidden="1" x14ac:dyDescent="0.25">
      <c r="A314" s="2">
        <v>238</v>
      </c>
      <c r="B314" s="41">
        <f t="shared" ca="1" si="87"/>
        <v>52802</v>
      </c>
      <c r="C314" s="24">
        <f t="shared" si="90"/>
        <v>4173.379392534921</v>
      </c>
      <c r="D314" s="24">
        <f t="shared" si="86"/>
        <v>0</v>
      </c>
    </row>
    <row r="315" spans="1:4" hidden="1" x14ac:dyDescent="0.25">
      <c r="A315" s="2">
        <v>239</v>
      </c>
      <c r="B315" s="41">
        <f t="shared" ca="1" si="87"/>
        <v>52833</v>
      </c>
      <c r="C315" s="24">
        <f t="shared" si="90"/>
        <v>4173.379392534921</v>
      </c>
      <c r="D315" s="24">
        <f t="shared" si="86"/>
        <v>-4109.0049811660238</v>
      </c>
    </row>
    <row r="316" spans="1:4" hidden="1" x14ac:dyDescent="0.25">
      <c r="A316" s="2">
        <v>240</v>
      </c>
      <c r="B316" s="41">
        <f t="shared" ca="1" si="87"/>
        <v>52864</v>
      </c>
      <c r="C316" s="24">
        <f t="shared" si="90"/>
        <v>8282.3843737009447</v>
      </c>
      <c r="D316" s="24">
        <f t="shared" si="86"/>
        <v>8282.3843737009447</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formatCells="0" formatColumns="0" formatRows="0" insertColumns="0" insertRows="0" insertHyperlinks="0" deleteColumns="0" deleteRows="0" sort="0" autoFilter="0" pivotTables="0"/>
  <mergeCells count="66">
    <mergeCell ref="A9:G9"/>
    <mergeCell ref="A10:G10"/>
    <mergeCell ref="A12:G12"/>
    <mergeCell ref="H14:I14"/>
    <mergeCell ref="B48:D48"/>
    <mergeCell ref="H18:J18"/>
    <mergeCell ref="A16:G16"/>
    <mergeCell ref="A11:G11"/>
    <mergeCell ref="H11:I11"/>
    <mergeCell ref="H33:J33"/>
    <mergeCell ref="H15:I15"/>
    <mergeCell ref="A33:A34"/>
    <mergeCell ref="H48:J48"/>
    <mergeCell ref="J16:O16"/>
    <mergeCell ref="A48:A49"/>
    <mergeCell ref="K48:M48"/>
    <mergeCell ref="A66:H66"/>
    <mergeCell ref="A67:K67"/>
    <mergeCell ref="A68:K68"/>
    <mergeCell ref="A69:K69"/>
    <mergeCell ref="A1:I1"/>
    <mergeCell ref="K18:M18"/>
    <mergeCell ref="A5:I5"/>
    <mergeCell ref="A18:A19"/>
    <mergeCell ref="H9:I9"/>
    <mergeCell ref="L17:O17"/>
    <mergeCell ref="L13:N13"/>
    <mergeCell ref="B18:D18"/>
    <mergeCell ref="A14:G14"/>
    <mergeCell ref="H16:I16"/>
    <mergeCell ref="H10:I10"/>
    <mergeCell ref="H13:I13"/>
    <mergeCell ref="C71:E71"/>
    <mergeCell ref="A71:B71"/>
    <mergeCell ref="C74:E74"/>
    <mergeCell ref="C73:E73"/>
    <mergeCell ref="A73:B74"/>
    <mergeCell ref="A65:H65"/>
    <mergeCell ref="J14:O14"/>
    <mergeCell ref="J15:O15"/>
    <mergeCell ref="A4:I4"/>
    <mergeCell ref="A2:I2"/>
    <mergeCell ref="A6:G6"/>
    <mergeCell ref="A3:I3"/>
    <mergeCell ref="A15:G15"/>
    <mergeCell ref="J12:O12"/>
    <mergeCell ref="H6:I6"/>
    <mergeCell ref="A13:F13"/>
    <mergeCell ref="H7:I7"/>
    <mergeCell ref="H8:I8"/>
    <mergeCell ref="H12:I12"/>
    <mergeCell ref="A7:G7"/>
    <mergeCell ref="A8:G8"/>
    <mergeCell ref="T18:V18"/>
    <mergeCell ref="A64:H64"/>
    <mergeCell ref="N18:P18"/>
    <mergeCell ref="T33:V33"/>
    <mergeCell ref="T48:V48"/>
    <mergeCell ref="Q18:S18"/>
    <mergeCell ref="Q33:S33"/>
    <mergeCell ref="E18:G18"/>
    <mergeCell ref="N48:P48"/>
    <mergeCell ref="E33:G33"/>
    <mergeCell ref="K33:M33"/>
    <mergeCell ref="N33:P33"/>
    <mergeCell ref="E48:G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0</xdr:colOff>
                    <xdr:row>10</xdr:row>
                    <xdr:rowOff>133350</xdr:rowOff>
                  </from>
                  <to>
                    <xdr:col>8</xdr:col>
                    <xdr:colOff>981075</xdr:colOff>
                    <xdr:row>10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M340"/>
  <sheetViews>
    <sheetView tabSelected="1" view="pageBreakPreview" topLeftCell="A3" zoomScale="70" zoomScaleNormal="70" zoomScaleSheetLayoutView="70" workbookViewId="0">
      <selection activeCell="L31" sqref="L31"/>
    </sheetView>
  </sheetViews>
  <sheetFormatPr defaultRowHeight="12.75" x14ac:dyDescent="0.2"/>
  <cols>
    <col min="1" max="1" width="10.7109375" customWidth="1"/>
    <col min="2" max="2" width="14.28515625" customWidth="1"/>
    <col min="3" max="3" width="12" customWidth="1"/>
    <col min="4" max="5" width="12.42578125" customWidth="1"/>
    <col min="6" max="6" width="13.140625" customWidth="1"/>
    <col min="7" max="7" width="11.5703125" customWidth="1"/>
    <col min="8" max="8" width="12.140625" customWidth="1"/>
    <col min="9" max="9" width="12.28515625" customWidth="1"/>
    <col min="10" max="10" width="14.140625" customWidth="1"/>
    <col min="11" max="11" width="14.7109375" customWidth="1"/>
    <col min="12" max="13" width="12.42578125" customWidth="1"/>
    <col min="14" max="14" width="12.140625" customWidth="1"/>
    <col min="15" max="15" width="14.85546875" customWidth="1"/>
    <col min="16" max="17" width="12" customWidth="1"/>
    <col min="18" max="18" width="11.28515625" customWidth="1"/>
    <col min="19" max="19" width="14.140625" customWidth="1"/>
    <col min="20" max="20" width="11.5703125" customWidth="1"/>
    <col min="21" max="21" width="13.28515625" customWidth="1"/>
    <col min="22" max="22" width="11.140625" customWidth="1"/>
    <col min="23" max="23" width="12.5703125" customWidth="1"/>
    <col min="24" max="25" width="12.7109375" customWidth="1"/>
    <col min="26" max="26" width="11.7109375" customWidth="1"/>
    <col min="27" max="27" width="14" customWidth="1"/>
    <col min="28" max="28" width="11.5703125" customWidth="1"/>
    <col min="29" max="29" width="13.140625" customWidth="1"/>
    <col min="30" max="32" width="9.140625" hidden="1" customWidth="1"/>
    <col min="33" max="33" width="8.42578125" hidden="1" customWidth="1"/>
    <col min="34" max="34" width="5.28515625" hidden="1" customWidth="1"/>
    <col min="35" max="35" width="9.140625" hidden="1" customWidth="1"/>
    <col min="36" max="56" width="9.140625" customWidth="1"/>
    <col min="247" max="247" width="13.7109375" customWidth="1"/>
  </cols>
  <sheetData>
    <row r="1" spans="1:247" s="66" customFormat="1" ht="27.75" hidden="1" customHeight="1" x14ac:dyDescent="0.25">
      <c r="A1" s="121" t="s">
        <v>82</v>
      </c>
      <c r="B1" s="121"/>
      <c r="C1" s="121"/>
      <c r="D1" s="121"/>
      <c r="E1" s="121"/>
      <c r="F1" s="121"/>
      <c r="G1" s="121"/>
      <c r="H1" s="121"/>
      <c r="I1" s="121"/>
      <c r="J1" s="121"/>
      <c r="K1" s="121"/>
      <c r="L1" s="3"/>
      <c r="M1" s="3"/>
      <c r="N1" s="3"/>
      <c r="O1" s="3"/>
      <c r="P1" s="3"/>
      <c r="Q1" s="3"/>
      <c r="R1" s="3"/>
      <c r="S1" s="2"/>
      <c r="T1" s="1"/>
      <c r="U1" s="1"/>
      <c r="V1" s="1"/>
      <c r="W1" s="2"/>
      <c r="X1" s="2"/>
      <c r="Y1" s="2"/>
      <c r="Z1" s="2"/>
      <c r="AA1" s="2"/>
      <c r="AB1" s="2"/>
      <c r="AC1" s="2"/>
      <c r="AD1" s="2"/>
      <c r="AE1" s="2"/>
      <c r="AF1" s="2"/>
      <c r="AG1" s="2"/>
      <c r="AH1" s="2"/>
    </row>
    <row r="2" spans="1:247" s="66" customFormat="1" ht="27.75" hidden="1" customHeight="1" x14ac:dyDescent="0.25">
      <c r="A2" s="122" t="s">
        <v>3</v>
      </c>
      <c r="B2" s="122"/>
      <c r="C2" s="122"/>
      <c r="D2" s="122"/>
      <c r="E2" s="122"/>
      <c r="F2" s="122"/>
      <c r="G2" s="122"/>
      <c r="H2" s="122"/>
      <c r="I2" s="122"/>
      <c r="J2" s="122"/>
      <c r="K2" s="122"/>
      <c r="L2" s="3"/>
      <c r="M2" s="3"/>
      <c r="N2" s="3"/>
      <c r="O2" s="3"/>
      <c r="P2" s="3"/>
      <c r="Q2" s="3"/>
      <c r="R2" s="3"/>
      <c r="S2" s="1"/>
      <c r="T2" s="1"/>
      <c r="U2" s="1"/>
      <c r="V2" s="1"/>
      <c r="W2" s="2"/>
      <c r="X2" s="2"/>
      <c r="Y2" s="2"/>
      <c r="Z2" s="2"/>
      <c r="AA2" s="2"/>
      <c r="AB2" s="2"/>
      <c r="AC2" s="2"/>
      <c r="AD2" s="2"/>
      <c r="AE2" s="2"/>
      <c r="AF2" s="2"/>
      <c r="AG2" s="2"/>
      <c r="AH2" s="2"/>
    </row>
    <row r="3" spans="1:247" ht="48.75" customHeight="1" x14ac:dyDescent="0.25">
      <c r="A3" s="123" t="s">
        <v>91</v>
      </c>
      <c r="B3" s="123"/>
      <c r="C3" s="123"/>
      <c r="D3" s="123"/>
      <c r="E3" s="123"/>
      <c r="F3" s="123"/>
      <c r="G3" s="123"/>
      <c r="H3" s="123"/>
      <c r="I3" s="123"/>
      <c r="J3" s="123"/>
      <c r="K3" s="123"/>
      <c r="L3" s="46"/>
      <c r="M3" s="46"/>
      <c r="N3" s="46"/>
      <c r="O3" s="46"/>
      <c r="P3" s="46"/>
      <c r="Q3" s="46"/>
      <c r="R3" s="46"/>
      <c r="S3" s="46"/>
      <c r="T3" s="46"/>
      <c r="U3" s="46"/>
      <c r="V3" s="46"/>
      <c r="W3" s="46"/>
      <c r="X3" s="46"/>
      <c r="Y3" s="46"/>
      <c r="Z3" s="46"/>
      <c r="AA3" s="46"/>
      <c r="AB3" s="46"/>
      <c r="AC3" s="46"/>
      <c r="AD3" s="2"/>
      <c r="AE3" s="2"/>
      <c r="AF3" s="2"/>
      <c r="AG3" s="2"/>
      <c r="AH3" s="2"/>
    </row>
    <row r="4" spans="1:247" s="2" customFormat="1" ht="16.5" customHeight="1" x14ac:dyDescent="0.25">
      <c r="A4" s="124" t="s">
        <v>18</v>
      </c>
      <c r="B4" s="124"/>
      <c r="C4" s="124"/>
      <c r="D4" s="124"/>
      <c r="E4" s="124"/>
      <c r="F4" s="124"/>
      <c r="G4" s="124"/>
      <c r="H4" s="124"/>
      <c r="I4" s="124"/>
      <c r="J4" s="124"/>
      <c r="K4" s="124"/>
      <c r="L4" s="46"/>
      <c r="M4" s="46"/>
      <c r="N4" s="46"/>
      <c r="O4" s="46"/>
      <c r="P4" s="46"/>
      <c r="Q4" s="46"/>
      <c r="R4" s="46"/>
      <c r="S4" s="46"/>
      <c r="T4" s="46"/>
      <c r="U4" s="46"/>
      <c r="V4" s="46"/>
      <c r="W4" s="46"/>
      <c r="X4" s="46"/>
      <c r="Y4" s="46"/>
      <c r="Z4" s="46"/>
      <c r="AA4" s="46"/>
      <c r="AB4" s="46"/>
      <c r="AC4" s="46"/>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s="2" customFormat="1" ht="43.5" hidden="1" customHeight="1" x14ac:dyDescent="0.25">
      <c r="A5" s="125" t="s">
        <v>50</v>
      </c>
      <c r="B5" s="126"/>
      <c r="C5" s="126"/>
      <c r="D5" s="126"/>
      <c r="E5" s="126"/>
      <c r="F5" s="126"/>
      <c r="G5" s="126"/>
      <c r="H5" s="126"/>
      <c r="I5" s="127"/>
      <c r="J5" s="78" t="s">
        <v>51</v>
      </c>
      <c r="K5" s="85"/>
      <c r="L5" s="46"/>
      <c r="M5" s="46"/>
      <c r="N5" s="46"/>
      <c r="O5" s="46"/>
      <c r="P5" s="46"/>
      <c r="Q5" s="46"/>
      <c r="R5" s="46"/>
      <c r="S5" s="46"/>
      <c r="T5" s="46"/>
      <c r="U5" s="46"/>
      <c r="V5" s="46"/>
      <c r="W5" s="46"/>
      <c r="X5" s="46"/>
      <c r="Y5" s="46"/>
      <c r="Z5" s="46"/>
      <c r="AA5" s="46"/>
      <c r="AB5" s="46"/>
      <c r="AC5" s="46"/>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s="2" customFormat="1" ht="13.5" customHeight="1" x14ac:dyDescent="0.25">
      <c r="A6" s="134" t="s">
        <v>70</v>
      </c>
      <c r="B6" s="135"/>
      <c r="C6" s="135"/>
      <c r="D6" s="135"/>
      <c r="E6" s="135"/>
      <c r="F6" s="135"/>
      <c r="G6" s="135"/>
      <c r="H6" s="135"/>
      <c r="I6" s="136"/>
      <c r="J6" s="89">
        <v>5000000</v>
      </c>
      <c r="K6" s="89"/>
      <c r="L6" s="46"/>
      <c r="M6" s="67"/>
      <c r="N6" s="46" t="s">
        <v>92</v>
      </c>
      <c r="O6" s="46"/>
      <c r="P6" s="46"/>
      <c r="Q6" s="46"/>
      <c r="R6" s="46"/>
      <c r="S6" s="46"/>
      <c r="T6" s="46"/>
      <c r="U6" s="46"/>
      <c r="V6" s="46"/>
      <c r="W6" s="46"/>
      <c r="X6" s="46"/>
      <c r="Y6" s="46"/>
      <c r="Z6" s="46"/>
      <c r="AA6" s="46"/>
      <c r="AB6" s="46"/>
      <c r="AC6" s="46"/>
      <c r="AD6" s="51" t="s">
        <v>90</v>
      </c>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s="2" customFormat="1" ht="15" x14ac:dyDescent="0.25">
      <c r="A7" s="137" t="s">
        <v>15</v>
      </c>
      <c r="B7" s="138"/>
      <c r="C7" s="138"/>
      <c r="D7" s="138"/>
      <c r="E7" s="138"/>
      <c r="F7" s="138"/>
      <c r="G7" s="138"/>
      <c r="H7" s="138"/>
      <c r="I7" s="139"/>
      <c r="J7" s="140">
        <v>0.3</v>
      </c>
      <c r="K7" s="140"/>
      <c r="L7" s="46"/>
      <c r="M7" s="46"/>
      <c r="N7" s="46"/>
      <c r="O7" s="46"/>
      <c r="P7" s="46"/>
      <c r="Q7" s="46"/>
      <c r="R7" s="46"/>
      <c r="S7" s="46"/>
      <c r="T7" s="46"/>
      <c r="U7" s="46"/>
      <c r="V7" s="46"/>
      <c r="W7" s="46"/>
      <c r="X7" s="46"/>
      <c r="Y7" s="46"/>
      <c r="Z7" s="46"/>
      <c r="AA7" s="46"/>
      <c r="AB7" s="46"/>
      <c r="AC7" s="46"/>
      <c r="AD7" s="61">
        <v>7.0000000000000001E-3</v>
      </c>
      <c r="AE7" s="1"/>
      <c r="AG7" s="1" t="s">
        <v>2</v>
      </c>
      <c r="AH7" s="26" t="s">
        <v>0</v>
      </c>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row>
    <row r="8" spans="1:247" s="2" customFormat="1" ht="15" x14ac:dyDescent="0.25">
      <c r="A8" s="141" t="s">
        <v>71</v>
      </c>
      <c r="B8" s="142"/>
      <c r="C8" s="142"/>
      <c r="D8" s="142"/>
      <c r="E8" s="142"/>
      <c r="F8" s="142"/>
      <c r="G8" s="142"/>
      <c r="H8" s="142"/>
      <c r="I8" s="143"/>
      <c r="J8" s="144">
        <f>J6*(1-avans2)</f>
        <v>3500000</v>
      </c>
      <c r="K8" s="144"/>
      <c r="L8" s="46"/>
      <c r="M8" s="46"/>
      <c r="N8" s="46"/>
      <c r="O8" s="46"/>
      <c r="P8" s="46"/>
      <c r="Q8" s="46"/>
      <c r="R8" s="46"/>
      <c r="S8" s="46"/>
      <c r="T8" s="46"/>
      <c r="U8" s="46"/>
      <c r="V8" s="46"/>
      <c r="W8" s="46"/>
      <c r="X8" s="46"/>
      <c r="Y8" s="46"/>
      <c r="Z8" s="46"/>
      <c r="AA8" s="46"/>
      <c r="AB8" s="46"/>
      <c r="AC8" s="46"/>
      <c r="AD8" s="61">
        <v>5.0000000000000001E-3</v>
      </c>
      <c r="AE8" s="1"/>
      <c r="AG8" s="2" t="s">
        <v>14</v>
      </c>
      <c r="AH8" s="26" t="s">
        <v>1</v>
      </c>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row>
    <row r="9" spans="1:247" s="2" customFormat="1" ht="15" hidden="1" customHeight="1" x14ac:dyDescent="0.25">
      <c r="A9" s="128" t="s">
        <v>72</v>
      </c>
      <c r="B9" s="129"/>
      <c r="C9" s="129"/>
      <c r="D9" s="129"/>
      <c r="E9" s="129"/>
      <c r="F9" s="129"/>
      <c r="G9" s="129"/>
      <c r="H9" s="130"/>
      <c r="I9" s="55"/>
      <c r="J9" s="89">
        <v>100000</v>
      </c>
      <c r="K9" s="89"/>
      <c r="L9" s="46"/>
      <c r="M9" s="46"/>
      <c r="N9" s="46"/>
      <c r="O9" s="46"/>
      <c r="P9" s="46"/>
      <c r="Q9" s="46"/>
      <c r="R9" s="46"/>
      <c r="S9" s="46"/>
      <c r="T9" s="46"/>
      <c r="U9" s="46"/>
      <c r="V9" s="46"/>
      <c r="W9" s="46"/>
      <c r="X9" s="46"/>
      <c r="Y9" s="46"/>
      <c r="Z9" s="46"/>
      <c r="AA9" s="46"/>
      <c r="AB9" s="46"/>
      <c r="AC9" s="46"/>
      <c r="AD9" s="1"/>
      <c r="AE9" s="1"/>
      <c r="AH9" s="56"/>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row>
    <row r="10" spans="1:247" s="2" customFormat="1" ht="15" hidden="1" customHeight="1" x14ac:dyDescent="0.25">
      <c r="A10" s="128" t="s">
        <v>73</v>
      </c>
      <c r="B10" s="129"/>
      <c r="C10" s="129"/>
      <c r="D10" s="129"/>
      <c r="E10" s="129"/>
      <c r="F10" s="129"/>
      <c r="G10" s="129"/>
      <c r="H10" s="130"/>
      <c r="I10" s="55"/>
      <c r="J10" s="89">
        <f>J9*J26</f>
        <v>0</v>
      </c>
      <c r="K10" s="89"/>
      <c r="L10" s="46"/>
      <c r="M10" s="46"/>
      <c r="N10" s="46"/>
      <c r="O10" s="46"/>
      <c r="P10" s="46"/>
      <c r="Q10" s="46"/>
      <c r="R10" s="46"/>
      <c r="S10" s="46"/>
      <c r="T10" s="46"/>
      <c r="U10" s="46"/>
      <c r="V10" s="46"/>
      <c r="W10" s="46"/>
      <c r="X10" s="46"/>
      <c r="Y10" s="46"/>
      <c r="Z10" s="46"/>
      <c r="AA10" s="46"/>
      <c r="AB10" s="46"/>
      <c r="AC10" s="46"/>
      <c r="AD10" s="1"/>
      <c r="AE10" s="1"/>
      <c r="AH10" s="56"/>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row>
    <row r="11" spans="1:247" s="2" customFormat="1" ht="15" hidden="1" customHeight="1" x14ac:dyDescent="0.25">
      <c r="A11" s="131" t="s">
        <v>74</v>
      </c>
      <c r="B11" s="132"/>
      <c r="C11" s="132"/>
      <c r="D11" s="132"/>
      <c r="E11" s="132"/>
      <c r="F11" s="132"/>
      <c r="G11" s="132"/>
      <c r="H11" s="133"/>
      <c r="I11" s="57"/>
      <c r="J11" s="89">
        <v>0</v>
      </c>
      <c r="K11" s="89"/>
      <c r="L11" s="46"/>
      <c r="M11" s="46"/>
      <c r="N11" s="46"/>
      <c r="O11" s="46"/>
      <c r="P11" s="46"/>
      <c r="Q11" s="46"/>
      <c r="R11" s="46"/>
      <c r="S11" s="46"/>
      <c r="T11" s="46"/>
      <c r="U11" s="46"/>
      <c r="V11" s="46"/>
      <c r="W11" s="46"/>
      <c r="X11" s="46"/>
      <c r="Y11" s="46"/>
      <c r="Z11" s="46"/>
      <c r="AA11" s="46"/>
      <c r="AB11" s="46"/>
      <c r="AC11" s="46"/>
      <c r="AD11" s="1"/>
      <c r="AE11" s="1"/>
      <c r="AH11" s="56"/>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row>
    <row r="12" spans="1:247" s="2" customFormat="1" ht="15" hidden="1" customHeight="1" x14ac:dyDescent="0.25">
      <c r="A12" s="131" t="s">
        <v>75</v>
      </c>
      <c r="B12" s="132"/>
      <c r="C12" s="132"/>
      <c r="D12" s="132"/>
      <c r="E12" s="132"/>
      <c r="F12" s="132"/>
      <c r="G12" s="132"/>
      <c r="H12" s="133"/>
      <c r="I12" s="57"/>
      <c r="J12" s="89">
        <v>0</v>
      </c>
      <c r="K12" s="89"/>
      <c r="L12" s="46"/>
      <c r="M12" s="46"/>
      <c r="N12" s="46"/>
      <c r="O12" s="46"/>
      <c r="P12" s="46"/>
      <c r="Q12" s="46"/>
      <c r="R12" s="46"/>
      <c r="S12" s="46"/>
      <c r="T12" s="46"/>
      <c r="U12" s="46"/>
      <c r="V12" s="46"/>
      <c r="W12" s="46"/>
      <c r="X12" s="46"/>
      <c r="Y12" s="46"/>
      <c r="Z12" s="46"/>
      <c r="AA12" s="46"/>
      <c r="AB12" s="46"/>
      <c r="AC12" s="46"/>
      <c r="AD12" s="1"/>
      <c r="AE12" s="1"/>
      <c r="AH12" s="56"/>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row>
    <row r="13" spans="1:247" s="2" customFormat="1" ht="16.5" customHeight="1" x14ac:dyDescent="0.25">
      <c r="A13" s="155" t="s">
        <v>12</v>
      </c>
      <c r="B13" s="156"/>
      <c r="C13" s="156"/>
      <c r="D13" s="156"/>
      <c r="E13" s="156"/>
      <c r="F13" s="156"/>
      <c r="G13" s="156"/>
      <c r="H13" s="156"/>
      <c r="I13" s="157"/>
      <c r="J13" s="104">
        <v>240</v>
      </c>
      <c r="K13" s="158"/>
      <c r="L13" s="46"/>
      <c r="M13" s="46"/>
      <c r="N13" s="46"/>
      <c r="O13" s="46"/>
      <c r="P13" s="46"/>
      <c r="Q13" s="46"/>
      <c r="R13" s="46"/>
      <c r="S13" s="46"/>
      <c r="T13" s="46"/>
      <c r="U13" s="46"/>
      <c r="V13" s="46"/>
      <c r="W13" s="46"/>
      <c r="X13" s="46"/>
      <c r="Y13" s="46"/>
      <c r="Z13" s="46"/>
      <c r="AA13" s="46"/>
      <c r="AB13" s="46"/>
      <c r="AC13" s="46"/>
      <c r="AD13" s="1"/>
      <c r="AE13" s="1"/>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row>
    <row r="14" spans="1:247" s="2" customFormat="1" ht="18.75" customHeight="1" x14ac:dyDescent="0.25">
      <c r="A14" s="150" t="s">
        <v>89</v>
      </c>
      <c r="B14" s="151"/>
      <c r="C14" s="151"/>
      <c r="D14" s="151"/>
      <c r="E14" s="151"/>
      <c r="F14" s="151"/>
      <c r="G14" s="151"/>
      <c r="H14" s="151"/>
      <c r="I14" s="152"/>
      <c r="J14" s="153">
        <v>0.185</v>
      </c>
      <c r="K14" s="154"/>
      <c r="L14" s="46"/>
      <c r="M14" s="46"/>
      <c r="N14" s="46"/>
      <c r="O14" s="46"/>
      <c r="P14" s="46"/>
      <c r="Q14" s="46"/>
      <c r="R14" s="46"/>
      <c r="S14" s="46"/>
      <c r="T14" s="46"/>
      <c r="U14" s="46"/>
      <c r="V14" s="46"/>
      <c r="W14" s="46"/>
      <c r="X14" s="46"/>
      <c r="Y14" s="46"/>
      <c r="Z14" s="46"/>
      <c r="AA14" s="46"/>
      <c r="AB14" s="46"/>
      <c r="AC14" s="46"/>
      <c r="AD14" s="1"/>
      <c r="AE14" s="1"/>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row>
    <row r="15" spans="1:247" s="2" customFormat="1" ht="16.5" hidden="1" customHeight="1" x14ac:dyDescent="0.25">
      <c r="A15" s="145" t="s">
        <v>88</v>
      </c>
      <c r="B15" s="146"/>
      <c r="C15" s="146"/>
      <c r="D15" s="146"/>
      <c r="E15" s="146"/>
      <c r="F15" s="146"/>
      <c r="G15" s="146"/>
      <c r="H15" s="146"/>
      <c r="I15" s="147"/>
      <c r="J15" s="148">
        <v>240</v>
      </c>
      <c r="K15" s="149"/>
      <c r="L15" s="46"/>
      <c r="M15" s="46"/>
      <c r="N15" s="46"/>
      <c r="O15" s="46"/>
      <c r="P15" s="46"/>
      <c r="Q15" s="46"/>
      <c r="R15" s="46"/>
      <c r="S15" s="46"/>
      <c r="T15" s="46"/>
      <c r="U15" s="46"/>
      <c r="V15" s="46"/>
      <c r="W15" s="46"/>
      <c r="X15" s="46"/>
      <c r="Y15" s="46"/>
      <c r="Z15" s="46"/>
      <c r="AA15" s="46"/>
      <c r="AB15" s="46"/>
      <c r="AC15" s="46"/>
      <c r="AD15" s="1"/>
      <c r="AE15" s="1"/>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row>
    <row r="16" spans="1:247" s="2" customFormat="1" ht="18.75" hidden="1" customHeight="1" x14ac:dyDescent="0.25">
      <c r="A16" s="150" t="s">
        <v>89</v>
      </c>
      <c r="B16" s="151"/>
      <c r="C16" s="151"/>
      <c r="D16" s="151"/>
      <c r="E16" s="151"/>
      <c r="F16" s="151"/>
      <c r="G16" s="151"/>
      <c r="H16" s="151"/>
      <c r="I16" s="152"/>
      <c r="J16" s="153">
        <v>0</v>
      </c>
      <c r="K16" s="154"/>
      <c r="L16" s="46"/>
      <c r="M16" s="46"/>
      <c r="N16" s="46"/>
      <c r="O16" s="46"/>
      <c r="P16" s="46"/>
      <c r="Q16" s="46"/>
      <c r="R16" s="46"/>
      <c r="S16" s="46"/>
      <c r="T16" s="46"/>
      <c r="U16" s="46"/>
      <c r="V16" s="46"/>
      <c r="W16" s="46"/>
      <c r="X16" s="46"/>
      <c r="Y16" s="46"/>
      <c r="Z16" s="46"/>
      <c r="AA16" s="46"/>
      <c r="AB16" s="46"/>
      <c r="AC16" s="46"/>
      <c r="AD16" s="1"/>
      <c r="AE16" s="1"/>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row>
    <row r="17" spans="1:247" s="2" customFormat="1" ht="15.75" hidden="1" customHeight="1" x14ac:dyDescent="0.25">
      <c r="A17" s="145" t="s">
        <v>88</v>
      </c>
      <c r="B17" s="146"/>
      <c r="C17" s="146"/>
      <c r="D17" s="146"/>
      <c r="E17" s="146"/>
      <c r="F17" s="146"/>
      <c r="G17" s="146"/>
      <c r="H17" s="146"/>
      <c r="I17" s="147"/>
      <c r="J17" s="148">
        <f>strok2-J15</f>
        <v>0</v>
      </c>
      <c r="K17" s="149"/>
      <c r="L17" s="46"/>
      <c r="M17" s="46"/>
      <c r="N17" s="46"/>
      <c r="O17" s="46"/>
      <c r="P17" s="46"/>
      <c r="Q17" s="46"/>
      <c r="R17" s="46"/>
      <c r="S17" s="46"/>
      <c r="T17" s="46"/>
      <c r="U17" s="46"/>
      <c r="V17" s="46"/>
      <c r="W17" s="46"/>
      <c r="X17" s="46"/>
      <c r="Y17" s="46"/>
      <c r="Z17" s="46"/>
      <c r="AA17" s="46"/>
      <c r="AB17" s="46"/>
      <c r="AC17" s="46"/>
      <c r="AD17" s="1"/>
      <c r="AE17" s="1"/>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row>
    <row r="18" spans="1:247" s="2" customFormat="1" ht="16.5" customHeight="1" x14ac:dyDescent="0.25">
      <c r="A18" s="141" t="s">
        <v>13</v>
      </c>
      <c r="B18" s="142"/>
      <c r="C18" s="142"/>
      <c r="D18" s="142"/>
      <c r="E18" s="142"/>
      <c r="F18" s="142"/>
      <c r="G18" s="142"/>
      <c r="H18" s="142"/>
      <c r="I18" s="143"/>
      <c r="J18" s="164">
        <v>1</v>
      </c>
      <c r="K18" s="165"/>
      <c r="L18" s="46"/>
      <c r="M18" s="46"/>
      <c r="N18" s="46"/>
      <c r="O18" s="46"/>
      <c r="P18" s="46"/>
      <c r="Q18" s="46"/>
      <c r="R18" s="46"/>
      <c r="S18" s="46"/>
      <c r="T18" s="46"/>
      <c r="U18" s="46"/>
      <c r="V18" s="46"/>
      <c r="W18" s="46"/>
      <c r="X18" s="46"/>
      <c r="Y18" s="46"/>
      <c r="Z18" s="46"/>
      <c r="AA18" s="46"/>
      <c r="AB18" s="46"/>
      <c r="AC18" s="46"/>
      <c r="AD18" s="1"/>
      <c r="AE18" s="1"/>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row>
    <row r="19" spans="1:247" s="2" customFormat="1" ht="15" hidden="1" customHeight="1" x14ac:dyDescent="0.25">
      <c r="A19" s="86" t="str">
        <f>CONCATENATE("Месячный платеж по кредиту, ",O38)</f>
        <v xml:space="preserve">Месячный платеж по кредиту, </v>
      </c>
      <c r="B19" s="87"/>
      <c r="C19" s="87"/>
      <c r="D19" s="87"/>
      <c r="E19" s="87"/>
      <c r="F19" s="87"/>
      <c r="G19" s="87"/>
      <c r="H19" s="44"/>
      <c r="I19" s="58"/>
      <c r="J19" s="109">
        <f>IF(data2=1,sumkred2/strok2,sumkred2*J14/100/((1-POWER(1+J14/1200,-strok2))*12))</f>
        <v>14583.333333333334</v>
      </c>
      <c r="K19" s="110"/>
      <c r="L19" s="46"/>
      <c r="M19" s="46"/>
      <c r="N19" s="46"/>
      <c r="O19" s="46"/>
      <c r="P19" s="46"/>
      <c r="Q19" s="46"/>
      <c r="R19" s="46"/>
      <c r="S19" s="46"/>
      <c r="T19" s="46"/>
      <c r="U19" s="46"/>
      <c r="V19" s="46"/>
      <c r="W19" s="46"/>
      <c r="X19" s="46"/>
      <c r="Y19" s="46"/>
      <c r="Z19" s="46"/>
      <c r="AA19" s="46"/>
      <c r="AB19" s="46"/>
      <c r="AC19" s="46"/>
      <c r="AD19" s="1"/>
      <c r="AE19" s="1"/>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row>
    <row r="20" spans="1:247" s="2" customFormat="1" ht="26.25" customHeight="1" x14ac:dyDescent="0.25">
      <c r="A20" s="166" t="s">
        <v>99</v>
      </c>
      <c r="B20" s="167"/>
      <c r="C20" s="167"/>
      <c r="D20" s="167"/>
      <c r="E20" s="167"/>
      <c r="F20" s="167"/>
      <c r="G20" s="167"/>
      <c r="H20" s="167"/>
      <c r="I20" s="167"/>
      <c r="J20" s="167"/>
      <c r="K20" s="168"/>
      <c r="L20" s="46"/>
      <c r="M20" s="46"/>
      <c r="N20" s="46"/>
      <c r="O20" s="46"/>
      <c r="P20" s="46"/>
      <c r="Q20" s="46"/>
      <c r="R20" s="46"/>
      <c r="S20" s="46"/>
      <c r="T20" s="46"/>
      <c r="U20" s="46"/>
      <c r="V20" s="46"/>
      <c r="W20" s="46"/>
      <c r="X20" s="46"/>
      <c r="Y20" s="46"/>
      <c r="Z20" s="46"/>
      <c r="AA20" s="46"/>
      <c r="AB20" s="46"/>
      <c r="AC20" s="46"/>
      <c r="AD20" s="1"/>
      <c r="AE20" s="1"/>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row>
    <row r="21" spans="1:247" s="2" customFormat="1" ht="15" x14ac:dyDescent="0.25">
      <c r="A21" s="86" t="s">
        <v>87</v>
      </c>
      <c r="B21" s="87"/>
      <c r="C21" s="87"/>
      <c r="D21" s="87"/>
      <c r="E21" s="87"/>
      <c r="F21" s="87"/>
      <c r="G21" s="87"/>
      <c r="H21" s="87"/>
      <c r="I21" s="112"/>
      <c r="J21" s="159">
        <v>9.9000000000000008E-3</v>
      </c>
      <c r="K21" s="159"/>
      <c r="L21" s="46"/>
      <c r="M21" s="46"/>
      <c r="N21" s="46"/>
      <c r="O21" s="46"/>
      <c r="P21" s="46"/>
      <c r="Q21" s="46"/>
      <c r="R21" s="46"/>
      <c r="S21" s="46"/>
      <c r="T21" s="46"/>
      <c r="U21" s="46"/>
      <c r="V21" s="46"/>
      <c r="W21" s="46"/>
      <c r="X21" s="46"/>
      <c r="Y21" s="46"/>
      <c r="Z21" s="46"/>
      <c r="AA21" s="46"/>
      <c r="AB21" s="46"/>
      <c r="AC21" s="46"/>
      <c r="AD21" s="1"/>
      <c r="AE21" s="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row>
    <row r="22" spans="1:247" s="2" customFormat="1" ht="16.5" hidden="1" customHeight="1" x14ac:dyDescent="0.25">
      <c r="A22" s="86" t="s">
        <v>76</v>
      </c>
      <c r="B22" s="87"/>
      <c r="C22" s="87"/>
      <c r="D22" s="87"/>
      <c r="E22" s="87"/>
      <c r="F22" s="87"/>
      <c r="G22" s="87"/>
      <c r="H22" s="87"/>
      <c r="I22" s="112"/>
      <c r="J22" s="160">
        <v>0</v>
      </c>
      <c r="K22" s="161"/>
      <c r="L22" s="46"/>
      <c r="M22" s="46"/>
      <c r="N22" s="46"/>
      <c r="O22" s="46"/>
      <c r="P22" s="46"/>
      <c r="Q22" s="46"/>
      <c r="R22" s="46"/>
      <c r="S22" s="46"/>
      <c r="T22" s="46"/>
      <c r="U22" s="46"/>
      <c r="V22" s="46"/>
      <c r="W22" s="46"/>
      <c r="X22" s="46"/>
      <c r="Y22" s="46"/>
      <c r="Z22" s="46"/>
      <c r="AA22" s="46"/>
      <c r="AB22" s="46"/>
      <c r="AC22" s="46"/>
      <c r="AD22" s="1"/>
      <c r="AE22" s="1"/>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row>
    <row r="23" spans="1:247" s="2" customFormat="1" ht="16.5" customHeight="1" x14ac:dyDescent="0.25">
      <c r="A23" s="86" t="s">
        <v>84</v>
      </c>
      <c r="B23" s="87"/>
      <c r="C23" s="87"/>
      <c r="D23" s="87"/>
      <c r="E23" s="87"/>
      <c r="F23" s="87"/>
      <c r="G23" s="87"/>
      <c r="H23" s="87"/>
      <c r="I23" s="112"/>
      <c r="J23" s="162" t="s">
        <v>85</v>
      </c>
      <c r="K23" s="163"/>
      <c r="L23" s="46"/>
      <c r="M23" s="46"/>
      <c r="N23" s="46"/>
      <c r="O23" s="46"/>
      <c r="P23" s="46"/>
      <c r="Q23" s="46"/>
      <c r="R23" s="46"/>
      <c r="S23" s="46"/>
      <c r="T23" s="46"/>
      <c r="U23" s="46"/>
      <c r="V23" s="46"/>
      <c r="W23" s="46"/>
      <c r="X23" s="46"/>
      <c r="Y23" s="46"/>
      <c r="Z23" s="46"/>
      <c r="AA23" s="46"/>
      <c r="AB23" s="46"/>
      <c r="AC23" s="46"/>
      <c r="AD23" s="1"/>
      <c r="AE23" s="1"/>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1:247" s="2" customFormat="1" ht="19.5" hidden="1" customHeight="1" x14ac:dyDescent="0.25">
      <c r="A24" s="86" t="s">
        <v>66</v>
      </c>
      <c r="B24" s="87"/>
      <c r="C24" s="87"/>
      <c r="D24" s="87"/>
      <c r="E24" s="87"/>
      <c r="F24" s="87"/>
      <c r="G24" s="87"/>
      <c r="H24" s="87"/>
      <c r="I24" s="112"/>
      <c r="J24" s="172">
        <v>0</v>
      </c>
      <c r="K24" s="173"/>
      <c r="L24" s="46"/>
      <c r="M24" s="46"/>
      <c r="N24" s="46"/>
      <c r="O24" s="46"/>
      <c r="P24" s="46"/>
      <c r="Q24" s="46"/>
      <c r="R24" s="46"/>
      <c r="S24" s="46"/>
      <c r="T24" s="46"/>
      <c r="U24" s="46"/>
      <c r="V24" s="46"/>
      <c r="W24" s="46"/>
      <c r="X24" s="46"/>
      <c r="Y24" s="46"/>
      <c r="Z24" s="46"/>
      <c r="AA24" s="46"/>
      <c r="AB24" s="46"/>
      <c r="AC24" s="46"/>
      <c r="AD24" s="1"/>
      <c r="AE24" s="1"/>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1:247" s="2" customFormat="1" ht="19.5" customHeight="1" x14ac:dyDescent="0.25">
      <c r="A25" s="179" t="s">
        <v>105</v>
      </c>
      <c r="B25" s="180"/>
      <c r="C25" s="180"/>
      <c r="D25" s="180"/>
      <c r="E25" s="180"/>
      <c r="F25" s="180"/>
      <c r="G25" s="180"/>
      <c r="H25" s="180"/>
      <c r="I25" s="181"/>
      <c r="J25" s="159">
        <v>2.9999999999999997E-4</v>
      </c>
      <c r="K25" s="159"/>
      <c r="L25" s="46"/>
      <c r="M25" s="46"/>
      <c r="N25" s="46"/>
      <c r="O25" s="46"/>
      <c r="P25" s="46"/>
      <c r="Q25" s="46"/>
      <c r="R25" s="46"/>
      <c r="S25" s="46"/>
      <c r="T25" s="46"/>
      <c r="U25" s="46"/>
      <c r="V25" s="46"/>
      <c r="W25" s="46"/>
      <c r="X25" s="46"/>
      <c r="Y25" s="46"/>
      <c r="Z25" s="46"/>
      <c r="AA25" s="46"/>
      <c r="AB25" s="46"/>
      <c r="AC25" s="46"/>
      <c r="AD25" s="1"/>
      <c r="AE25" s="1"/>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1:247" s="2" customFormat="1" ht="32.25" customHeight="1" x14ac:dyDescent="0.25">
      <c r="A26" s="174" t="s">
        <v>100</v>
      </c>
      <c r="B26" s="175"/>
      <c r="C26" s="175"/>
      <c r="D26" s="175"/>
      <c r="E26" s="175"/>
      <c r="F26" s="175"/>
      <c r="G26" s="175"/>
      <c r="H26" s="175"/>
      <c r="I26" s="175"/>
      <c r="J26" s="175"/>
      <c r="K26" s="176"/>
      <c r="L26" s="46"/>
      <c r="M26" s="46"/>
      <c r="N26" s="46"/>
      <c r="O26" s="46"/>
      <c r="P26" s="46"/>
      <c r="Q26" s="46"/>
      <c r="R26" s="46"/>
      <c r="S26" s="46"/>
      <c r="T26" s="46"/>
      <c r="U26" s="46"/>
      <c r="V26" s="46"/>
      <c r="W26" s="46"/>
      <c r="X26" s="46"/>
      <c r="Y26" s="46"/>
      <c r="Z26" s="46"/>
      <c r="AA26" s="46"/>
      <c r="AB26" s="46"/>
      <c r="AC26" s="46"/>
      <c r="AD26" s="1"/>
      <c r="AE26" s="1"/>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1:247" s="1" customFormat="1" ht="15" x14ac:dyDescent="0.25">
      <c r="A27" s="169" t="s">
        <v>94</v>
      </c>
      <c r="B27" s="177"/>
      <c r="C27" s="177"/>
      <c r="D27" s="177"/>
      <c r="E27" s="177"/>
      <c r="F27" s="177"/>
      <c r="G27" s="177"/>
      <c r="H27" s="177"/>
      <c r="I27" s="178"/>
      <c r="J27" s="144">
        <v>11000</v>
      </c>
      <c r="K27" s="144"/>
      <c r="L27" s="46"/>
      <c r="M27" s="46"/>
      <c r="N27" s="46"/>
      <c r="O27" s="46"/>
      <c r="P27" s="46"/>
      <c r="Q27" s="46"/>
      <c r="R27" s="46"/>
      <c r="S27" s="46"/>
      <c r="T27" s="46"/>
      <c r="U27" s="46"/>
      <c r="V27" s="46"/>
      <c r="W27" s="46"/>
      <c r="X27" s="46"/>
      <c r="Y27" s="46"/>
      <c r="Z27" s="46"/>
      <c r="AA27" s="46"/>
      <c r="AB27" s="46"/>
      <c r="AC27" s="46"/>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row>
    <row r="28" spans="1:247" s="1" customFormat="1" ht="15" x14ac:dyDescent="0.25">
      <c r="A28" s="169" t="s">
        <v>86</v>
      </c>
      <c r="B28" s="170"/>
      <c r="C28" s="170"/>
      <c r="D28" s="170"/>
      <c r="E28" s="170"/>
      <c r="F28" s="170"/>
      <c r="G28" s="170"/>
      <c r="H28" s="170"/>
      <c r="I28" s="171"/>
      <c r="J28" s="159">
        <v>1E-3</v>
      </c>
      <c r="K28" s="159"/>
      <c r="L28" s="46"/>
      <c r="M28" s="46"/>
      <c r="N28" s="46"/>
      <c r="O28" s="46"/>
      <c r="P28" s="46"/>
      <c r="Q28" s="46"/>
      <c r="R28" s="46"/>
      <c r="S28" s="46"/>
      <c r="T28" s="46"/>
      <c r="U28" s="46"/>
      <c r="V28" s="46"/>
      <c r="W28" s="46"/>
      <c r="X28" s="46"/>
      <c r="Y28" s="46"/>
      <c r="Z28" s="46"/>
      <c r="AA28" s="46"/>
      <c r="AB28" s="46"/>
      <c r="AC28" s="46"/>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row>
    <row r="29" spans="1:247" s="1" customFormat="1" ht="30" customHeight="1" x14ac:dyDescent="0.25">
      <c r="A29" s="114" t="s">
        <v>96</v>
      </c>
      <c r="B29" s="170"/>
      <c r="C29" s="170"/>
      <c r="D29" s="170"/>
      <c r="E29" s="170"/>
      <c r="F29" s="170"/>
      <c r="G29" s="170"/>
      <c r="H29" s="170"/>
      <c r="I29" s="171"/>
      <c r="J29" s="159">
        <v>3.0000000000000001E-3</v>
      </c>
      <c r="K29" s="159"/>
      <c r="L29" s="46"/>
      <c r="M29" s="46"/>
      <c r="N29" s="46"/>
      <c r="O29" s="46"/>
      <c r="P29" s="46"/>
      <c r="Q29" s="46"/>
      <c r="R29" s="46"/>
      <c r="S29" s="46"/>
      <c r="T29" s="46"/>
      <c r="U29" s="46"/>
      <c r="V29" s="46"/>
      <c r="W29" s="46"/>
      <c r="X29" s="46"/>
      <c r="Y29" s="46"/>
      <c r="Z29" s="46"/>
      <c r="AA29" s="46"/>
      <c r="AB29" s="46"/>
      <c r="AC29" s="46"/>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row>
    <row r="30" spans="1:247" s="1" customFormat="1" ht="15" x14ac:dyDescent="0.25">
      <c r="A30" s="169" t="s">
        <v>97</v>
      </c>
      <c r="B30" s="170"/>
      <c r="C30" s="170"/>
      <c r="D30" s="170"/>
      <c r="E30" s="170"/>
      <c r="F30" s="170"/>
      <c r="G30" s="170"/>
      <c r="H30" s="170"/>
      <c r="I30" s="171"/>
      <c r="J30" s="159">
        <v>8.0000000000000002E-3</v>
      </c>
      <c r="K30" s="159"/>
      <c r="L30" s="46"/>
      <c r="M30" s="46"/>
      <c r="N30" s="46"/>
      <c r="O30" s="46"/>
      <c r="P30" s="46"/>
      <c r="Q30" s="46"/>
      <c r="R30" s="46"/>
      <c r="S30" s="46"/>
      <c r="T30" s="46"/>
      <c r="U30" s="46"/>
      <c r="V30" s="46"/>
      <c r="W30" s="46"/>
      <c r="X30" s="46"/>
      <c r="Y30" s="46"/>
      <c r="Z30" s="46"/>
      <c r="AA30" s="46"/>
      <c r="AB30" s="46"/>
      <c r="AC30" s="46"/>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row>
    <row r="31" spans="1:247" s="1" customFormat="1" ht="15" x14ac:dyDescent="0.25">
      <c r="A31" s="169" t="s">
        <v>98</v>
      </c>
      <c r="B31" s="170"/>
      <c r="C31" s="170"/>
      <c r="D31" s="170"/>
      <c r="E31" s="170"/>
      <c r="F31" s="170"/>
      <c r="G31" s="170"/>
      <c r="H31" s="170"/>
      <c r="I31" s="171"/>
      <c r="J31" s="144">
        <v>4810</v>
      </c>
      <c r="K31" s="144"/>
      <c r="L31" s="46" t="s">
        <v>104</v>
      </c>
      <c r="M31" s="46"/>
      <c r="N31" s="46"/>
      <c r="O31" s="46"/>
      <c r="P31" s="46"/>
      <c r="Q31" s="46"/>
      <c r="R31" s="46"/>
      <c r="S31" s="46"/>
      <c r="T31" s="46"/>
      <c r="U31" s="46"/>
      <c r="V31" s="46"/>
      <c r="W31" s="46"/>
      <c r="X31" s="46"/>
      <c r="Y31" s="46"/>
      <c r="Z31" s="46"/>
      <c r="AA31" s="46"/>
      <c r="AB31" s="46"/>
      <c r="AC31" s="46"/>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row>
    <row r="32" spans="1:247" s="1" customFormat="1" ht="15" x14ac:dyDescent="0.25">
      <c r="A32" s="169" t="s">
        <v>95</v>
      </c>
      <c r="B32" s="170"/>
      <c r="C32" s="170"/>
      <c r="D32" s="170"/>
      <c r="E32" s="170"/>
      <c r="F32" s="170"/>
      <c r="G32" s="170"/>
      <c r="H32" s="170"/>
      <c r="I32" s="171"/>
      <c r="J32" s="144">
        <v>3786</v>
      </c>
      <c r="K32" s="144"/>
      <c r="L32" s="46"/>
      <c r="M32" s="46"/>
      <c r="N32" s="46"/>
      <c r="O32" s="46"/>
      <c r="P32" s="46"/>
      <c r="Q32" s="46"/>
      <c r="R32" s="46"/>
      <c r="S32" s="46"/>
      <c r="T32" s="46"/>
      <c r="U32" s="46"/>
      <c r="V32" s="46"/>
      <c r="W32" s="46"/>
      <c r="X32" s="46"/>
      <c r="Y32" s="46"/>
      <c r="Z32" s="46"/>
      <c r="AA32" s="46"/>
      <c r="AB32" s="46"/>
      <c r="AC32" s="46"/>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row>
    <row r="33" spans="1:247" s="1" customFormat="1" ht="15" x14ac:dyDescent="0.25">
      <c r="A33" s="169" t="s">
        <v>93</v>
      </c>
      <c r="B33" s="170"/>
      <c r="C33" s="170"/>
      <c r="D33" s="170"/>
      <c r="E33" s="170"/>
      <c r="F33" s="170"/>
      <c r="G33" s="170"/>
      <c r="H33" s="170"/>
      <c r="I33" s="171"/>
      <c r="J33" s="160">
        <f>J6*0.01</f>
        <v>50000</v>
      </c>
      <c r="K33" s="161"/>
      <c r="L33" s="46"/>
      <c r="M33" s="46"/>
      <c r="N33" s="46"/>
      <c r="O33" s="46"/>
      <c r="P33" s="46"/>
      <c r="Q33" s="46"/>
      <c r="R33" s="46"/>
      <c r="S33" s="46"/>
      <c r="T33" s="46"/>
      <c r="U33" s="46"/>
      <c r="V33" s="46"/>
      <c r="W33" s="46"/>
      <c r="X33" s="46"/>
      <c r="Y33" s="46"/>
      <c r="Z33" s="46"/>
      <c r="AA33" s="46"/>
      <c r="AB33" s="46"/>
      <c r="AC33" s="46"/>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row>
    <row r="34" spans="1:247" s="2" customFormat="1" ht="15" hidden="1" customHeight="1" x14ac:dyDescent="0.25">
      <c r="A34" s="169"/>
      <c r="B34" s="170"/>
      <c r="C34" s="170"/>
      <c r="D34" s="170"/>
      <c r="E34" s="170"/>
      <c r="F34" s="170"/>
      <c r="G34" s="170"/>
      <c r="H34" s="170"/>
      <c r="I34" s="171"/>
      <c r="J34" s="63"/>
      <c r="K34" s="64"/>
      <c r="L34" s="46"/>
      <c r="M34" s="46"/>
      <c r="N34" s="46"/>
      <c r="O34" s="46"/>
      <c r="P34" s="46"/>
      <c r="Q34" s="46"/>
      <c r="R34" s="46"/>
      <c r="S34" s="46"/>
      <c r="T34" s="46"/>
      <c r="U34" s="46"/>
      <c r="V34" s="46"/>
      <c r="W34" s="46"/>
      <c r="X34" s="46"/>
      <c r="Y34" s="46"/>
      <c r="Z34" s="46"/>
      <c r="AA34" s="46"/>
      <c r="AB34" s="46"/>
      <c r="AC34" s="46"/>
      <c r="AD34" s="1"/>
      <c r="AE34" s="1"/>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row>
    <row r="35" spans="1:247" s="2" customFormat="1" ht="15" hidden="1" customHeight="1" x14ac:dyDescent="0.25">
      <c r="A35" s="182" t="s">
        <v>100</v>
      </c>
      <c r="B35" s="183"/>
      <c r="C35" s="183"/>
      <c r="D35" s="183"/>
      <c r="E35" s="183"/>
      <c r="F35" s="183"/>
      <c r="G35" s="183"/>
      <c r="H35" s="183"/>
      <c r="I35" s="184"/>
      <c r="J35" s="185">
        <v>0</v>
      </c>
      <c r="K35" s="185"/>
      <c r="L35" s="46"/>
      <c r="M35" s="46"/>
      <c r="N35" s="46"/>
      <c r="O35" s="46"/>
      <c r="P35" s="46"/>
      <c r="Q35" s="46"/>
      <c r="R35" s="46"/>
      <c r="S35" s="46"/>
      <c r="T35" s="46"/>
      <c r="U35" s="46"/>
      <c r="V35" s="46"/>
      <c r="W35" s="46"/>
      <c r="X35" s="46"/>
      <c r="Y35" s="46"/>
      <c r="Z35" s="46"/>
      <c r="AA35" s="46"/>
      <c r="AB35" s="46"/>
      <c r="AC35" s="46"/>
      <c r="AD35" s="1"/>
      <c r="AE35" s="1"/>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row>
    <row r="36" spans="1:247" s="2" customFormat="1" ht="15" hidden="1" customHeight="1" x14ac:dyDescent="0.25">
      <c r="A36" s="186" t="s">
        <v>77</v>
      </c>
      <c r="B36" s="177"/>
      <c r="C36" s="177"/>
      <c r="D36" s="177"/>
      <c r="E36" s="177"/>
      <c r="F36" s="177"/>
      <c r="G36" s="177"/>
      <c r="H36" s="177"/>
      <c r="I36" s="178"/>
      <c r="J36" s="187">
        <v>0</v>
      </c>
      <c r="K36" s="188"/>
      <c r="L36" s="46"/>
      <c r="M36" s="46"/>
      <c r="N36" s="46"/>
      <c r="O36" s="46"/>
      <c r="P36" s="46"/>
      <c r="Q36" s="46"/>
      <c r="R36" s="46"/>
      <c r="S36" s="46"/>
      <c r="T36" s="46"/>
      <c r="U36" s="46"/>
      <c r="V36" s="46"/>
      <c r="W36" s="46"/>
      <c r="X36" s="46"/>
      <c r="Y36" s="46"/>
      <c r="Z36" s="46"/>
      <c r="AA36" s="46"/>
      <c r="AB36" s="46"/>
      <c r="AC36" s="46"/>
      <c r="AD36" s="1"/>
      <c r="AE36" s="1"/>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row>
    <row r="37" spans="1:247" s="2" customFormat="1" ht="19.5" hidden="1" customHeight="1" x14ac:dyDescent="0.25">
      <c r="A37" s="189"/>
      <c r="B37" s="190"/>
      <c r="C37" s="190"/>
      <c r="D37" s="190"/>
      <c r="E37" s="190"/>
      <c r="F37" s="190"/>
      <c r="G37" s="190"/>
      <c r="H37" s="190"/>
      <c r="I37" s="191"/>
      <c r="J37" s="192"/>
      <c r="K37" s="193"/>
      <c r="L37" s="46"/>
      <c r="M37" s="46"/>
      <c r="N37" s="46"/>
      <c r="O37" s="46"/>
      <c r="P37" s="46"/>
      <c r="Q37" s="46"/>
      <c r="R37" s="46"/>
      <c r="S37" s="46"/>
      <c r="T37" s="46"/>
      <c r="U37" s="46"/>
      <c r="V37" s="46"/>
      <c r="W37" s="46"/>
      <c r="X37" s="46"/>
      <c r="Y37" s="46"/>
      <c r="Z37" s="46"/>
      <c r="AA37" s="46"/>
      <c r="AB37" s="46"/>
      <c r="AC37" s="46"/>
      <c r="AD37" s="1"/>
      <c r="AE37" s="1"/>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row>
    <row r="38" spans="1:247" s="2" customFormat="1" ht="15.75" thickBot="1" x14ac:dyDescent="0.3">
      <c r="A38" s="46">
        <v>2</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t="s">
        <v>16</v>
      </c>
      <c r="AC38" s="46"/>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row>
    <row r="39" spans="1:247" s="2" customFormat="1" ht="12.75" customHeight="1" thickBot="1" x14ac:dyDescent="0.3">
      <c r="A39" s="102" t="s">
        <v>22</v>
      </c>
      <c r="B39" s="68" t="s">
        <v>24</v>
      </c>
      <c r="C39" s="69"/>
      <c r="D39" s="69"/>
      <c r="E39" s="70"/>
      <c r="F39" s="68" t="s">
        <v>25</v>
      </c>
      <c r="G39" s="69"/>
      <c r="H39" s="69"/>
      <c r="I39" s="70"/>
      <c r="J39" s="68" t="s">
        <v>26</v>
      </c>
      <c r="K39" s="69"/>
      <c r="L39" s="69"/>
      <c r="M39" s="70"/>
      <c r="N39" s="68" t="s">
        <v>27</v>
      </c>
      <c r="O39" s="69"/>
      <c r="P39" s="69"/>
      <c r="Q39" s="70"/>
      <c r="R39" s="68" t="s">
        <v>28</v>
      </c>
      <c r="S39" s="69"/>
      <c r="T39" s="69"/>
      <c r="U39" s="70"/>
      <c r="V39" s="68" t="s">
        <v>29</v>
      </c>
      <c r="W39" s="69"/>
      <c r="X39" s="69"/>
      <c r="Y39" s="70"/>
      <c r="Z39" s="68" t="s">
        <v>30</v>
      </c>
      <c r="AA39" s="69"/>
      <c r="AB39" s="69"/>
      <c r="AC39" s="70"/>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row>
    <row r="40" spans="1:247" s="2" customFormat="1" ht="75.75" thickBot="1" x14ac:dyDescent="0.3">
      <c r="A40" s="103"/>
      <c r="B40" s="6" t="s">
        <v>45</v>
      </c>
      <c r="C40" s="6" t="s">
        <v>46</v>
      </c>
      <c r="D40" s="6" t="s">
        <v>78</v>
      </c>
      <c r="E40" s="6" t="s">
        <v>47</v>
      </c>
      <c r="F40" s="6" t="s">
        <v>45</v>
      </c>
      <c r="G40" s="6" t="s">
        <v>46</v>
      </c>
      <c r="H40" s="6" t="s">
        <v>78</v>
      </c>
      <c r="I40" s="6" t="s">
        <v>47</v>
      </c>
      <c r="J40" s="6" t="s">
        <v>45</v>
      </c>
      <c r="K40" s="6" t="s">
        <v>46</v>
      </c>
      <c r="L40" s="6" t="s">
        <v>78</v>
      </c>
      <c r="M40" s="6" t="s">
        <v>47</v>
      </c>
      <c r="N40" s="6" t="s">
        <v>45</v>
      </c>
      <c r="O40" s="6" t="s">
        <v>46</v>
      </c>
      <c r="P40" s="6" t="s">
        <v>78</v>
      </c>
      <c r="Q40" s="6" t="s">
        <v>47</v>
      </c>
      <c r="R40" s="6" t="s">
        <v>45</v>
      </c>
      <c r="S40" s="6" t="s">
        <v>46</v>
      </c>
      <c r="T40" s="6" t="s">
        <v>78</v>
      </c>
      <c r="U40" s="6" t="s">
        <v>47</v>
      </c>
      <c r="V40" s="6" t="s">
        <v>45</v>
      </c>
      <c r="W40" s="6" t="s">
        <v>46</v>
      </c>
      <c r="X40" s="6" t="s">
        <v>78</v>
      </c>
      <c r="Y40" s="6" t="s">
        <v>47</v>
      </c>
      <c r="Z40" s="6" t="s">
        <v>45</v>
      </c>
      <c r="AA40" s="6" t="s">
        <v>46</v>
      </c>
      <c r="AB40" s="6" t="s">
        <v>78</v>
      </c>
      <c r="AC40" s="6" t="s">
        <v>47</v>
      </c>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row>
    <row r="41" spans="1:247" s="2" customFormat="1" ht="15.75" thickTop="1" x14ac:dyDescent="0.25">
      <c r="A41" s="7" t="s">
        <v>19</v>
      </c>
      <c r="B41" s="8">
        <f>sumkred2</f>
        <v>3500000</v>
      </c>
      <c r="C41" s="8">
        <f t="shared" ref="C41:C52" si="0">IF(LEFT($A41,1)*1+LEFT(B$39,1)*12-12&lt;=$J$15,B41*($J$14/12),B41*($J$16/12))</f>
        <v>53958.333333333336</v>
      </c>
      <c r="D41" s="29">
        <f>IF($A41="1 міс.",$J$29*$J$6+$J$30*B41,0)+$J$21*sumkred2+$J$22+$J$24*sumkred2+$J$27+$J$31+J28*J6+J33+sumkred2*$J$25</f>
        <v>149510</v>
      </c>
      <c r="E41" s="29">
        <f>IF(data2=2,C41+D41,IF(data2=1,IF(C41&gt;0,C41+D41+sumproplat2,0),IF(B41&gt;sumproplat2*2,sumproplat2,B41+C41+D41)))</f>
        <v>218051.66666666669</v>
      </c>
      <c r="F41" s="9">
        <f>IF(data2=1,IF((B52-sumproplat2)&gt;1,B52-sumproplat2,0),IF(B52-(sumproplat2-C52-D52)&gt;0,B52-(E52-C52-D52),0))</f>
        <v>3324999.9999999981</v>
      </c>
      <c r="G41" s="8">
        <f t="shared" ref="G41:G52" si="1">IF(LEFT($A41,1)*1+LEFT(F$39,1)*12-12&lt;=$J$15,F41*($J$14/12),F41*($J$16/12))</f>
        <v>51260.416666666642</v>
      </c>
      <c r="H41" s="29">
        <f t="shared" ref="H41:H52" si="2">IF(AND($A41="1 міс.",F41&gt;0),$J$29*$J$6+$J$30*F41,0)+IF(F41-IF(data2=1,IF(G41&gt;0.001,G41+sumproplat2,0),IF(F41&gt;sumproplat2*2,sumproplat2,F41+G41))&lt;0,$J$32,0)</f>
        <v>41599.999999999985</v>
      </c>
      <c r="I41" s="29">
        <f t="shared" ref="I41:I52" si="3">IF(data2=1,IF(G41&gt;0.001,G41+H41+sumproplat2,0),IF(F41&gt;sumproplat2*2,sumproplat2+H41,F41+G41+H41))</f>
        <v>107443.74999999996</v>
      </c>
      <c r="J41" s="9">
        <f>IF(data2=1,IF((F52-sumproplat2)&gt;1,F52-sumproplat2,0),IF(F52-(sumproplat2-G52-H52)&gt;0,F52-(I52-G52-H52),0))</f>
        <v>3149999.9999999963</v>
      </c>
      <c r="K41" s="8">
        <f t="shared" ref="K41:K52" si="4">IF(LEFT($A41,1)*1+LEFT(J$39,1)*12-12&lt;=$J$15,J41*($J$14/12),J41*($J$16/12))</f>
        <v>48562.499999999942</v>
      </c>
      <c r="L41" s="29">
        <f t="shared" ref="L41:L52" si="5">IF(AND($A41="1 міс.",J41&gt;0),$J$29*$J$6+$J$30*J41,0)+IF(J41-IF(data2=1,IF(K41&gt;0.001,K41+sumproplat2,0),IF(J41&gt;sumproplat2*2,sumproplat2,J41+K41))&lt;0,$J$32,0)</f>
        <v>40199.999999999971</v>
      </c>
      <c r="M41" s="29">
        <f t="shared" ref="M41:M52" si="6">IF(data2=1,IF(K41&gt;0.001,K41+L41+sumproplat2,0),IF(J41&gt;sumproplat2*2,sumproplat2+L41,J41+K41+L41))</f>
        <v>103345.83333333324</v>
      </c>
      <c r="N41" s="9">
        <f>IF(data2=1,IF((J52-sumproplat2)&gt;1,J52-sumproplat2,0),IF(J52-(sumproplat2-K52-L52)&gt;0,J52-(M52-K52-L52),0))</f>
        <v>2974999.9999999944</v>
      </c>
      <c r="O41" s="8">
        <f t="shared" ref="O41:O52" si="7">IF(LEFT($A41,1)*1+LEFT(N$39,1)*12-12&lt;=$J$15,N41*($J$14/12),N41*($J$16/12))</f>
        <v>45864.583333333248</v>
      </c>
      <c r="P41" s="29">
        <f t="shared" ref="P41:P52" si="8">IF(AND($A41="1 міс.",N41&gt;0),$J$29*$J$6+$J$30*N41,0)+IF(N41-IF(data2=1,IF(O41&gt;0.001,O41+sumproplat2,0),IF(N41&gt;sumproplat2*2,sumproplat2,N41+O41))&lt;0,$J$32,0)</f>
        <v>38799.999999999956</v>
      </c>
      <c r="Q41" s="29">
        <f t="shared" ref="Q41:Q52" si="9">IF(data2=1,IF(O41&gt;0.001,O41+P41+sumproplat2,0),IF(N41&gt;sumproplat2*2,sumproplat2+P41,N41+O41+P41))</f>
        <v>99247.916666666526</v>
      </c>
      <c r="R41" s="9">
        <f>IF(data2=1,IF((N52-sumproplat2)&gt;1,N52-sumproplat2,0),IF(N52-(sumproplat2-O52-P52)&gt;0,N52-(Q52-O52-P52),0))</f>
        <v>2799999.9999999925</v>
      </c>
      <c r="S41" s="8">
        <f t="shared" ref="S41:S52" si="10">IF(LEFT($A41,1)*1+LEFT(R$39,1)*12-12&lt;=$J$15,R41*($J$14/12),R41*($J$16/12))</f>
        <v>43166.666666666555</v>
      </c>
      <c r="T41" s="29">
        <f t="shared" ref="T41:T52" si="11">IF(AND($A41="1 міс.",R41&gt;0),$J$29*$J$6+$J$30*R41,0)+IF(R41-IF(data2=1,IF(S41&gt;0.001,S41+sumproplat2,0),IF(R41&gt;sumproplat2*2,sumproplat2,R41+S41))&lt;0,$J$32,0)</f>
        <v>37399.999999999942</v>
      </c>
      <c r="U41" s="29">
        <f t="shared" ref="U41:U52" si="12">IF(data2=1,IF(S41&gt;0.001,S41+T41+sumproplat2,0),IF(R41&gt;sumproplat2*2,sumproplat2+T41,R41+S41+T41))</f>
        <v>95149.999999999825</v>
      </c>
      <c r="V41" s="9">
        <f>IF(data2=1,IF((R52-sumproplat2)&gt;1,R52-sumproplat2,0),IF(R52-(sumproplat2-S52-T52)&gt;0,R52-(U52-S52-T52),0))</f>
        <v>2624999.9999999907</v>
      </c>
      <c r="W41" s="8">
        <f t="shared" ref="W41:W52" si="13">IF(LEFT($A41,1)*1+LEFT(V$39,1)*12-12&lt;=$J$15,V41*($J$14/12),V41*($J$16/12))</f>
        <v>40468.749999999854</v>
      </c>
      <c r="X41" s="29">
        <f t="shared" ref="X41:X52" si="14">IF(AND($A41="1 міс.",V41&gt;0),$J$29*$J$6+$J$30*V41,0)+IF(V41-IF(data2=1,IF(W41&gt;0.001,W41+sumproplat2,0),IF(V41&gt;sumproplat2*2,sumproplat2,V41+W41))&lt;0,$J$32,0)</f>
        <v>35999.999999999927</v>
      </c>
      <c r="Y41" s="29">
        <f t="shared" ref="Y41:Y52" si="15">IF(data2=1,IF(W41&gt;0.001,W41+X41+sumproplat2,0),IF(V41&gt;sumproplat2*2,sumproplat2+X41,V41+W41+X41))</f>
        <v>91052.08333333311</v>
      </c>
      <c r="Z41" s="9">
        <f>IF(data2=1,IF((V52-sumproplat2)&gt;1,V52-sumproplat2,0),IF(V52-(sumproplat2-W52-X52)&gt;0,V52-(Y52-W52-X52),0))</f>
        <v>2449999.9999999888</v>
      </c>
      <c r="AA41" s="8">
        <f t="shared" ref="AA41:AA52" si="16">IF(LEFT($A41,1)*1+LEFT(Z$39,1)*12-12&lt;=$J$15,Z41*($J$14/12),Z41*($J$16/12))</f>
        <v>37770.833333333161</v>
      </c>
      <c r="AB41" s="29">
        <f t="shared" ref="AB41:AB52" si="17">IF(AND($A41="1 міс.",Z41&gt;0),$J$29*$J$6+$J$30*Z41,0)+IF(Z41-IF(data2=1,IF(AA41&gt;0.001,AA41+sumproplat2,0),IF(Z41&gt;sumproplat2*2,sumproplat2,Z41+AA41))&lt;0,$J$32,0)</f>
        <v>34599.999999999913</v>
      </c>
      <c r="AC41" s="29">
        <f t="shared" ref="AC41:AC52" si="18">IF(data2=1,IF(AA41&gt;0.001,AA41+AB41+sumproplat2,0),IF(Z41&gt;sumproplat2*2,sumproplat2+AB41,Z41+AA41+AB41))</f>
        <v>86954.16666666641</v>
      </c>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row>
    <row r="42" spans="1:247" s="2" customFormat="1" ht="15" x14ac:dyDescent="0.25">
      <c r="A42" s="7" t="s">
        <v>20</v>
      </c>
      <c r="B42" s="9">
        <f t="shared" ref="B42:B52" si="19">IF(data2=1,IF((B41-sumproplat2)&gt;1,B41-sumproplat2,0),IF(B41-(sumproplat2-C41-D41)&gt;0,B41-(E41-C41-D41),0))</f>
        <v>3485416.6666666665</v>
      </c>
      <c r="C42" s="8">
        <f t="shared" si="0"/>
        <v>53733.506944444445</v>
      </c>
      <c r="D42" s="29">
        <f t="shared" ref="D42:D52" si="20">IF($A42="1 міс.",$J$29*$J$6+$J$30*B42,0)+IF(B42-IF(data2=1,IF(C42&gt;0.001,C42+sumproplat2,0),IF(B42&gt;sumproplat2*2,sumproplat2,B42+C42))&lt;0,$J$32,0)</f>
        <v>0</v>
      </c>
      <c r="E42" s="29">
        <f t="shared" ref="E42:E52" si="21">IF(data2=1,IF(C42&gt;0.001,C42+D42+sumproplat2,0),IF(B42&gt;sumproplat2*2,sumproplat2+D42,B42+C42+D42))</f>
        <v>68316.840277777781</v>
      </c>
      <c r="F42" s="9">
        <f t="shared" ref="F42:F52" si="22">IF(data2=1,IF((F41-sumproplat2)&gt;1,F41-sumproplat2,0),IF(F41-(sumproplat2-G41-H41)&gt;0,F41-(I41-G41-H41),0))</f>
        <v>3310416.6666666646</v>
      </c>
      <c r="G42" s="8">
        <f t="shared" si="1"/>
        <v>51035.590277777745</v>
      </c>
      <c r="H42" s="29">
        <f t="shared" si="2"/>
        <v>0</v>
      </c>
      <c r="I42" s="29">
        <f t="shared" si="3"/>
        <v>65618.92361111108</v>
      </c>
      <c r="J42" s="9">
        <f t="shared" ref="J42:J52" si="23">IF(data2=1,IF((J41-sumproplat2)&gt;1,J41-sumproplat2,0),IF(J41-(sumproplat2-K41-L41)&gt;0,J41-(M41-K41-L41),0))</f>
        <v>3135416.6666666628</v>
      </c>
      <c r="K42" s="8">
        <f t="shared" si="4"/>
        <v>48337.673611111051</v>
      </c>
      <c r="L42" s="29">
        <f t="shared" si="5"/>
        <v>0</v>
      </c>
      <c r="M42" s="29">
        <f t="shared" si="6"/>
        <v>62921.006944444387</v>
      </c>
      <c r="N42" s="9">
        <f t="shared" ref="N42:N52" si="24">IF(data2=1,IF((N41-sumproplat2)&gt;1,N41-sumproplat2,0),IF(N41-(sumproplat2-O41-P41)&gt;0,N41-(Q41-O41-P41),0))</f>
        <v>2960416.6666666609</v>
      </c>
      <c r="O42" s="8">
        <f t="shared" si="7"/>
        <v>45639.756944444358</v>
      </c>
      <c r="P42" s="29">
        <f t="shared" si="8"/>
        <v>0</v>
      </c>
      <c r="Q42" s="29">
        <f t="shared" si="9"/>
        <v>60223.090277777694</v>
      </c>
      <c r="R42" s="9">
        <f t="shared" ref="R42:R52" si="25">IF(data2=1,IF((R41-sumproplat2)&gt;1,R41-sumproplat2,0),IF(R41-(sumproplat2-S41-T41)&gt;0,R41-(U41-S41-T41),0))</f>
        <v>2785416.6666666591</v>
      </c>
      <c r="S42" s="8">
        <f t="shared" si="10"/>
        <v>42941.840277777665</v>
      </c>
      <c r="T42" s="29">
        <f t="shared" si="11"/>
        <v>0</v>
      </c>
      <c r="U42" s="29">
        <f t="shared" si="12"/>
        <v>57525.173611111</v>
      </c>
      <c r="V42" s="9">
        <f t="shared" ref="V42:V52" si="26">IF(data2=1,IF((V41-sumproplat2)&gt;1,V41-sumproplat2,0),IF(V41-(sumproplat2-W41-X41)&gt;0,V41-(Y41-W41-X41),0))</f>
        <v>2610416.6666666572</v>
      </c>
      <c r="W42" s="8">
        <f t="shared" si="13"/>
        <v>40243.923611110964</v>
      </c>
      <c r="X42" s="29">
        <f t="shared" si="14"/>
        <v>0</v>
      </c>
      <c r="Y42" s="29">
        <f t="shared" si="15"/>
        <v>54827.2569444443</v>
      </c>
      <c r="Z42" s="9">
        <f t="shared" ref="Z42:Z52" si="27">IF(data2=1,IF((Z41-sumproplat2)&gt;1,Z41-sumproplat2,0),IF(Z41-(sumproplat2-AA41-AB41)&gt;0,Z41-(AC41-AA41-AB41),0))</f>
        <v>2435416.6666666553</v>
      </c>
      <c r="AA42" s="8">
        <f t="shared" si="16"/>
        <v>37546.006944444271</v>
      </c>
      <c r="AB42" s="29">
        <f t="shared" si="17"/>
        <v>0</v>
      </c>
      <c r="AC42" s="29">
        <f t="shared" si="18"/>
        <v>52129.340277777606</v>
      </c>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row>
    <row r="43" spans="1:247" s="2" customFormat="1" ht="15" x14ac:dyDescent="0.25">
      <c r="A43" s="7" t="s">
        <v>21</v>
      </c>
      <c r="B43" s="9">
        <f t="shared" si="19"/>
        <v>3470833.333333333</v>
      </c>
      <c r="C43" s="8">
        <f t="shared" si="0"/>
        <v>53508.680555555555</v>
      </c>
      <c r="D43" s="29">
        <f t="shared" si="20"/>
        <v>0</v>
      </c>
      <c r="E43" s="29">
        <f t="shared" si="21"/>
        <v>68092.013888888891</v>
      </c>
      <c r="F43" s="9">
        <f t="shared" si="22"/>
        <v>3295833.3333333312</v>
      </c>
      <c r="G43" s="8">
        <f t="shared" si="1"/>
        <v>50810.763888888854</v>
      </c>
      <c r="H43" s="29">
        <f t="shared" si="2"/>
        <v>0</v>
      </c>
      <c r="I43" s="29">
        <f t="shared" si="3"/>
        <v>65394.09722222219</v>
      </c>
      <c r="J43" s="9">
        <f t="shared" si="23"/>
        <v>3120833.3333333293</v>
      </c>
      <c r="K43" s="8">
        <f t="shared" si="4"/>
        <v>48112.847222222161</v>
      </c>
      <c r="L43" s="29">
        <f t="shared" si="5"/>
        <v>0</v>
      </c>
      <c r="M43" s="29">
        <f t="shared" si="6"/>
        <v>62696.180555555497</v>
      </c>
      <c r="N43" s="9">
        <f t="shared" si="24"/>
        <v>2945833.3333333274</v>
      </c>
      <c r="O43" s="8">
        <f t="shared" si="7"/>
        <v>45414.930555555467</v>
      </c>
      <c r="P43" s="29">
        <f t="shared" si="8"/>
        <v>0</v>
      </c>
      <c r="Q43" s="29">
        <f t="shared" si="9"/>
        <v>59998.263888888803</v>
      </c>
      <c r="R43" s="9">
        <f t="shared" si="25"/>
        <v>2770833.3333333256</v>
      </c>
      <c r="S43" s="8">
        <f t="shared" si="10"/>
        <v>42717.013888888767</v>
      </c>
      <c r="T43" s="29">
        <f t="shared" si="11"/>
        <v>0</v>
      </c>
      <c r="U43" s="29">
        <f t="shared" si="12"/>
        <v>57300.347222222103</v>
      </c>
      <c r="V43" s="9">
        <f t="shared" si="26"/>
        <v>2595833.3333333237</v>
      </c>
      <c r="W43" s="8">
        <f t="shared" si="13"/>
        <v>40019.097222222073</v>
      </c>
      <c r="X43" s="29">
        <f t="shared" si="14"/>
        <v>0</v>
      </c>
      <c r="Y43" s="29">
        <f t="shared" si="15"/>
        <v>54602.430555555409</v>
      </c>
      <c r="Z43" s="9">
        <f t="shared" si="27"/>
        <v>2420833.3333333218</v>
      </c>
      <c r="AA43" s="8">
        <f t="shared" si="16"/>
        <v>37321.18055555538</v>
      </c>
      <c r="AB43" s="29">
        <f t="shared" si="17"/>
        <v>0</v>
      </c>
      <c r="AC43" s="29">
        <f t="shared" si="18"/>
        <v>51904.513888888716</v>
      </c>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row>
    <row r="44" spans="1:247" s="2" customFormat="1" ht="15" x14ac:dyDescent="0.25">
      <c r="A44" s="7" t="s">
        <v>53</v>
      </c>
      <c r="B44" s="9">
        <f t="shared" si="19"/>
        <v>3456249.9999999995</v>
      </c>
      <c r="C44" s="8">
        <f t="shared" si="0"/>
        <v>53283.854166666664</v>
      </c>
      <c r="D44" s="29">
        <f t="shared" si="20"/>
        <v>0</v>
      </c>
      <c r="E44" s="29">
        <f t="shared" si="21"/>
        <v>67867.1875</v>
      </c>
      <c r="F44" s="9">
        <f t="shared" si="22"/>
        <v>3281249.9999999977</v>
      </c>
      <c r="G44" s="8">
        <f t="shared" si="1"/>
        <v>50585.937499999964</v>
      </c>
      <c r="H44" s="29">
        <f t="shared" si="2"/>
        <v>0</v>
      </c>
      <c r="I44" s="29">
        <f t="shared" si="3"/>
        <v>65169.270833333299</v>
      </c>
      <c r="J44" s="9">
        <f t="shared" si="23"/>
        <v>3106249.9999999958</v>
      </c>
      <c r="K44" s="8">
        <f t="shared" si="4"/>
        <v>47888.02083333327</v>
      </c>
      <c r="L44" s="29">
        <f t="shared" si="5"/>
        <v>0</v>
      </c>
      <c r="M44" s="29">
        <f t="shared" si="6"/>
        <v>62471.354166666606</v>
      </c>
      <c r="N44" s="9">
        <f t="shared" si="24"/>
        <v>2931249.9999999939</v>
      </c>
      <c r="O44" s="8">
        <f t="shared" si="7"/>
        <v>45190.104166666577</v>
      </c>
      <c r="P44" s="29">
        <f t="shared" si="8"/>
        <v>0</v>
      </c>
      <c r="Q44" s="29">
        <f t="shared" si="9"/>
        <v>59773.437499999913</v>
      </c>
      <c r="R44" s="9">
        <f t="shared" si="25"/>
        <v>2756249.9999999921</v>
      </c>
      <c r="S44" s="8">
        <f t="shared" si="10"/>
        <v>42492.187499999876</v>
      </c>
      <c r="T44" s="29">
        <f t="shared" si="11"/>
        <v>0</v>
      </c>
      <c r="U44" s="29">
        <f t="shared" si="12"/>
        <v>57075.520833333212</v>
      </c>
      <c r="V44" s="9">
        <f t="shared" si="26"/>
        <v>2581249.9999999902</v>
      </c>
      <c r="W44" s="8">
        <f t="shared" si="13"/>
        <v>39794.270833333183</v>
      </c>
      <c r="X44" s="29">
        <f t="shared" si="14"/>
        <v>0</v>
      </c>
      <c r="Y44" s="29">
        <f t="shared" si="15"/>
        <v>54377.604166666519</v>
      </c>
      <c r="Z44" s="9">
        <f t="shared" si="27"/>
        <v>2406249.9999999884</v>
      </c>
      <c r="AA44" s="8">
        <f t="shared" si="16"/>
        <v>37096.35416666649</v>
      </c>
      <c r="AB44" s="29">
        <f t="shared" si="17"/>
        <v>0</v>
      </c>
      <c r="AC44" s="29">
        <f t="shared" si="18"/>
        <v>51679.687499999825</v>
      </c>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row>
    <row r="45" spans="1:247" s="2" customFormat="1" ht="15" x14ac:dyDescent="0.25">
      <c r="A45" s="7" t="s">
        <v>54</v>
      </c>
      <c r="B45" s="9">
        <f t="shared" si="19"/>
        <v>3441666.666666666</v>
      </c>
      <c r="C45" s="8">
        <f t="shared" si="0"/>
        <v>53059.027777777766</v>
      </c>
      <c r="D45" s="29">
        <f t="shared" si="20"/>
        <v>0</v>
      </c>
      <c r="E45" s="29">
        <f t="shared" si="21"/>
        <v>67642.361111111095</v>
      </c>
      <c r="F45" s="9">
        <f t="shared" si="22"/>
        <v>3266666.6666666642</v>
      </c>
      <c r="G45" s="8">
        <f t="shared" si="1"/>
        <v>50361.111111111073</v>
      </c>
      <c r="H45" s="29">
        <f t="shared" si="2"/>
        <v>0</v>
      </c>
      <c r="I45" s="29">
        <f t="shared" si="3"/>
        <v>64944.444444444409</v>
      </c>
      <c r="J45" s="9">
        <f t="shared" si="23"/>
        <v>3091666.6666666623</v>
      </c>
      <c r="K45" s="8">
        <f t="shared" si="4"/>
        <v>47663.19444444438</v>
      </c>
      <c r="L45" s="29">
        <f t="shared" si="5"/>
        <v>0</v>
      </c>
      <c r="M45" s="29">
        <f t="shared" si="6"/>
        <v>62246.527777777716</v>
      </c>
      <c r="N45" s="9">
        <f t="shared" si="24"/>
        <v>2916666.6666666605</v>
      </c>
      <c r="O45" s="8">
        <f t="shared" si="7"/>
        <v>44965.277777777686</v>
      </c>
      <c r="P45" s="29">
        <f t="shared" si="8"/>
        <v>0</v>
      </c>
      <c r="Q45" s="29">
        <f t="shared" si="9"/>
        <v>59548.611111111022</v>
      </c>
      <c r="R45" s="9">
        <f t="shared" si="25"/>
        <v>2741666.6666666586</v>
      </c>
      <c r="S45" s="8">
        <f t="shared" si="10"/>
        <v>42267.361111110986</v>
      </c>
      <c r="T45" s="29">
        <f t="shared" si="11"/>
        <v>0</v>
      </c>
      <c r="U45" s="29">
        <f t="shared" si="12"/>
        <v>56850.694444444322</v>
      </c>
      <c r="V45" s="9">
        <f t="shared" si="26"/>
        <v>2566666.6666666567</v>
      </c>
      <c r="W45" s="8">
        <f t="shared" si="13"/>
        <v>39569.444444444292</v>
      </c>
      <c r="X45" s="29">
        <f t="shared" si="14"/>
        <v>0</v>
      </c>
      <c r="Y45" s="29">
        <f t="shared" si="15"/>
        <v>54152.777777777628</v>
      </c>
      <c r="Z45" s="9">
        <f t="shared" si="27"/>
        <v>2391666.6666666549</v>
      </c>
      <c r="AA45" s="8">
        <f t="shared" si="16"/>
        <v>36871.527777777599</v>
      </c>
      <c r="AB45" s="29">
        <f t="shared" si="17"/>
        <v>0</v>
      </c>
      <c r="AC45" s="29">
        <f t="shared" si="18"/>
        <v>51454.861111110935</v>
      </c>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row>
    <row r="46" spans="1:247" s="2" customFormat="1" ht="15" x14ac:dyDescent="0.25">
      <c r="A46" s="7" t="s">
        <v>55</v>
      </c>
      <c r="B46" s="9">
        <f t="shared" si="19"/>
        <v>3427083.3333333326</v>
      </c>
      <c r="C46" s="8">
        <f t="shared" si="0"/>
        <v>52834.201388888876</v>
      </c>
      <c r="D46" s="29">
        <f t="shared" si="20"/>
        <v>0</v>
      </c>
      <c r="E46" s="29">
        <f t="shared" si="21"/>
        <v>67417.534722222204</v>
      </c>
      <c r="F46" s="9">
        <f t="shared" si="22"/>
        <v>3252083.3333333307</v>
      </c>
      <c r="G46" s="8">
        <f t="shared" si="1"/>
        <v>50136.284722222183</v>
      </c>
      <c r="H46" s="29">
        <f t="shared" si="2"/>
        <v>0</v>
      </c>
      <c r="I46" s="29">
        <f t="shared" si="3"/>
        <v>64719.618055555518</v>
      </c>
      <c r="J46" s="9">
        <f t="shared" si="23"/>
        <v>3077083.3333333288</v>
      </c>
      <c r="K46" s="8">
        <f t="shared" si="4"/>
        <v>47438.368055555489</v>
      </c>
      <c r="L46" s="29">
        <f t="shared" si="5"/>
        <v>0</v>
      </c>
      <c r="M46" s="29">
        <f t="shared" si="6"/>
        <v>62021.701388888825</v>
      </c>
      <c r="N46" s="9">
        <f t="shared" si="24"/>
        <v>2902083.333333327</v>
      </c>
      <c r="O46" s="8">
        <f t="shared" si="7"/>
        <v>44740.451388888789</v>
      </c>
      <c r="P46" s="29">
        <f t="shared" si="8"/>
        <v>0</v>
      </c>
      <c r="Q46" s="29">
        <f t="shared" si="9"/>
        <v>59323.784722222124</v>
      </c>
      <c r="R46" s="9">
        <f t="shared" si="25"/>
        <v>2727083.3333333251</v>
      </c>
      <c r="S46" s="8">
        <f t="shared" si="10"/>
        <v>42042.534722222095</v>
      </c>
      <c r="T46" s="29">
        <f t="shared" si="11"/>
        <v>0</v>
      </c>
      <c r="U46" s="29">
        <f t="shared" si="12"/>
        <v>56625.868055555431</v>
      </c>
      <c r="V46" s="9">
        <f t="shared" si="26"/>
        <v>2552083.3333333232</v>
      </c>
      <c r="W46" s="8">
        <f t="shared" si="13"/>
        <v>39344.618055555402</v>
      </c>
      <c r="X46" s="29">
        <f t="shared" si="14"/>
        <v>0</v>
      </c>
      <c r="Y46" s="29">
        <f t="shared" si="15"/>
        <v>53927.951388888738</v>
      </c>
      <c r="Z46" s="9">
        <f t="shared" si="27"/>
        <v>2377083.3333333214</v>
      </c>
      <c r="AA46" s="8">
        <f t="shared" si="16"/>
        <v>36646.701388888709</v>
      </c>
      <c r="AB46" s="29">
        <f t="shared" si="17"/>
        <v>0</v>
      </c>
      <c r="AC46" s="29">
        <f t="shared" si="18"/>
        <v>51230.034722222044</v>
      </c>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row>
    <row r="47" spans="1:247" s="2" customFormat="1" ht="14.25" customHeight="1" x14ac:dyDescent="0.25">
      <c r="A47" s="7" t="s">
        <v>56</v>
      </c>
      <c r="B47" s="9">
        <f t="shared" si="19"/>
        <v>3412499.9999999991</v>
      </c>
      <c r="C47" s="8">
        <f t="shared" si="0"/>
        <v>52609.374999999985</v>
      </c>
      <c r="D47" s="29">
        <f t="shared" si="20"/>
        <v>0</v>
      </c>
      <c r="E47" s="29">
        <f t="shared" si="21"/>
        <v>67192.708333333314</v>
      </c>
      <c r="F47" s="9">
        <f t="shared" si="22"/>
        <v>3237499.9999999972</v>
      </c>
      <c r="G47" s="8">
        <f t="shared" si="1"/>
        <v>49911.458333333292</v>
      </c>
      <c r="H47" s="29">
        <f t="shared" si="2"/>
        <v>0</v>
      </c>
      <c r="I47" s="29">
        <f t="shared" si="3"/>
        <v>64494.791666666628</v>
      </c>
      <c r="J47" s="9">
        <f t="shared" si="23"/>
        <v>3062499.9999999953</v>
      </c>
      <c r="K47" s="8">
        <f t="shared" si="4"/>
        <v>47213.541666666599</v>
      </c>
      <c r="L47" s="29">
        <f t="shared" si="5"/>
        <v>0</v>
      </c>
      <c r="M47" s="29">
        <f t="shared" si="6"/>
        <v>61796.874999999935</v>
      </c>
      <c r="N47" s="9">
        <f t="shared" si="24"/>
        <v>2887499.9999999935</v>
      </c>
      <c r="O47" s="8">
        <f t="shared" si="7"/>
        <v>44515.624999999898</v>
      </c>
      <c r="P47" s="29">
        <f t="shared" si="8"/>
        <v>0</v>
      </c>
      <c r="Q47" s="29">
        <f t="shared" si="9"/>
        <v>59098.958333333234</v>
      </c>
      <c r="R47" s="9">
        <f t="shared" si="25"/>
        <v>2712499.9999999916</v>
      </c>
      <c r="S47" s="8">
        <f t="shared" si="10"/>
        <v>41817.708333333205</v>
      </c>
      <c r="T47" s="29">
        <f t="shared" si="11"/>
        <v>0</v>
      </c>
      <c r="U47" s="29">
        <f t="shared" si="12"/>
        <v>56401.041666666541</v>
      </c>
      <c r="V47" s="9">
        <f t="shared" si="26"/>
        <v>2537499.9999999898</v>
      </c>
      <c r="W47" s="8">
        <f t="shared" si="13"/>
        <v>39119.791666666511</v>
      </c>
      <c r="X47" s="29">
        <f t="shared" si="14"/>
        <v>0</v>
      </c>
      <c r="Y47" s="29">
        <f t="shared" si="15"/>
        <v>53703.124999999847</v>
      </c>
      <c r="Z47" s="9">
        <f t="shared" si="27"/>
        <v>2362499.9999999879</v>
      </c>
      <c r="AA47" s="8">
        <f t="shared" si="16"/>
        <v>36421.874999999811</v>
      </c>
      <c r="AB47" s="29">
        <f t="shared" si="17"/>
        <v>0</v>
      </c>
      <c r="AC47" s="29">
        <f t="shared" si="18"/>
        <v>51005.208333333147</v>
      </c>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row>
    <row r="48" spans="1:247" s="2" customFormat="1" ht="15" x14ac:dyDescent="0.25">
      <c r="A48" s="7" t="s">
        <v>57</v>
      </c>
      <c r="B48" s="9">
        <f t="shared" si="19"/>
        <v>3397916.6666666656</v>
      </c>
      <c r="C48" s="8">
        <f t="shared" si="0"/>
        <v>52384.548611111095</v>
      </c>
      <c r="D48" s="29">
        <f t="shared" si="20"/>
        <v>0</v>
      </c>
      <c r="E48" s="29">
        <f t="shared" si="21"/>
        <v>66967.881944444423</v>
      </c>
      <c r="F48" s="9">
        <f t="shared" si="22"/>
        <v>3222916.6666666637</v>
      </c>
      <c r="G48" s="8">
        <f t="shared" si="1"/>
        <v>49686.631944444402</v>
      </c>
      <c r="H48" s="29">
        <f t="shared" si="2"/>
        <v>0</v>
      </c>
      <c r="I48" s="29">
        <f t="shared" si="3"/>
        <v>64269.965277777737</v>
      </c>
      <c r="J48" s="9">
        <f t="shared" si="23"/>
        <v>3047916.6666666619</v>
      </c>
      <c r="K48" s="8">
        <f t="shared" si="4"/>
        <v>46988.715277777708</v>
      </c>
      <c r="L48" s="29">
        <f t="shared" si="5"/>
        <v>0</v>
      </c>
      <c r="M48" s="29">
        <f t="shared" si="6"/>
        <v>61572.048611111044</v>
      </c>
      <c r="N48" s="9">
        <f t="shared" si="24"/>
        <v>2872916.66666666</v>
      </c>
      <c r="O48" s="8">
        <f t="shared" si="7"/>
        <v>44290.798611111008</v>
      </c>
      <c r="P48" s="29">
        <f t="shared" si="8"/>
        <v>0</v>
      </c>
      <c r="Q48" s="29">
        <f t="shared" si="9"/>
        <v>58874.131944444343</v>
      </c>
      <c r="R48" s="9">
        <f t="shared" si="25"/>
        <v>2697916.6666666581</v>
      </c>
      <c r="S48" s="8">
        <f t="shared" si="10"/>
        <v>41592.881944444314</v>
      </c>
      <c r="T48" s="29">
        <f t="shared" si="11"/>
        <v>0</v>
      </c>
      <c r="U48" s="29">
        <f t="shared" si="12"/>
        <v>56176.21527777765</v>
      </c>
      <c r="V48" s="9">
        <f t="shared" si="26"/>
        <v>2522916.6666666563</v>
      </c>
      <c r="W48" s="8">
        <f t="shared" si="13"/>
        <v>38894.965277777621</v>
      </c>
      <c r="X48" s="29">
        <f t="shared" si="14"/>
        <v>0</v>
      </c>
      <c r="Y48" s="29">
        <f t="shared" si="15"/>
        <v>53478.298611110957</v>
      </c>
      <c r="Z48" s="9">
        <f t="shared" si="27"/>
        <v>2347916.6666666544</v>
      </c>
      <c r="AA48" s="8">
        <f t="shared" si="16"/>
        <v>36197.04861111092</v>
      </c>
      <c r="AB48" s="29">
        <f t="shared" si="17"/>
        <v>0</v>
      </c>
      <c r="AC48" s="29">
        <f t="shared" si="18"/>
        <v>50780.381944444256</v>
      </c>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row>
    <row r="49" spans="1:247" s="2" customFormat="1" ht="15" x14ac:dyDescent="0.25">
      <c r="A49" s="7" t="s">
        <v>58</v>
      </c>
      <c r="B49" s="9">
        <f t="shared" si="19"/>
        <v>3383333.3333333321</v>
      </c>
      <c r="C49" s="8">
        <f t="shared" si="0"/>
        <v>52159.722222222204</v>
      </c>
      <c r="D49" s="29">
        <f t="shared" si="20"/>
        <v>0</v>
      </c>
      <c r="E49" s="29">
        <f t="shared" si="21"/>
        <v>66743.055555555533</v>
      </c>
      <c r="F49" s="9">
        <f t="shared" si="22"/>
        <v>3208333.3333333302</v>
      </c>
      <c r="G49" s="8">
        <f t="shared" si="1"/>
        <v>49461.805555555511</v>
      </c>
      <c r="H49" s="29">
        <f t="shared" si="2"/>
        <v>0</v>
      </c>
      <c r="I49" s="29">
        <f t="shared" si="3"/>
        <v>64045.138888888847</v>
      </c>
      <c r="J49" s="9">
        <f t="shared" si="23"/>
        <v>3033333.3333333284</v>
      </c>
      <c r="K49" s="8">
        <f t="shared" si="4"/>
        <v>46763.88888888881</v>
      </c>
      <c r="L49" s="29">
        <f t="shared" si="5"/>
        <v>0</v>
      </c>
      <c r="M49" s="29">
        <f t="shared" si="6"/>
        <v>61347.222222222146</v>
      </c>
      <c r="N49" s="9">
        <f t="shared" si="24"/>
        <v>2858333.3333333265</v>
      </c>
      <c r="O49" s="8">
        <f t="shared" si="7"/>
        <v>44065.972222222117</v>
      </c>
      <c r="P49" s="29">
        <f t="shared" si="8"/>
        <v>0</v>
      </c>
      <c r="Q49" s="29">
        <f t="shared" si="9"/>
        <v>58649.305555555453</v>
      </c>
      <c r="R49" s="9">
        <f t="shared" si="25"/>
        <v>2683333.3333333246</v>
      </c>
      <c r="S49" s="8">
        <f t="shared" si="10"/>
        <v>41368.055555555424</v>
      </c>
      <c r="T49" s="29">
        <f t="shared" si="11"/>
        <v>0</v>
      </c>
      <c r="U49" s="29">
        <f t="shared" si="12"/>
        <v>55951.38888888876</v>
      </c>
      <c r="V49" s="9">
        <f t="shared" si="26"/>
        <v>2508333.3333333228</v>
      </c>
      <c r="W49" s="8">
        <f t="shared" si="13"/>
        <v>38670.13888888873</v>
      </c>
      <c r="X49" s="29">
        <f t="shared" si="14"/>
        <v>0</v>
      </c>
      <c r="Y49" s="29">
        <f t="shared" si="15"/>
        <v>53253.472222222066</v>
      </c>
      <c r="Z49" s="9">
        <f t="shared" si="27"/>
        <v>2333333.3333333209</v>
      </c>
      <c r="AA49" s="8">
        <f t="shared" si="16"/>
        <v>35972.22222222203</v>
      </c>
      <c r="AB49" s="29">
        <f t="shared" si="17"/>
        <v>0</v>
      </c>
      <c r="AC49" s="29">
        <f t="shared" si="18"/>
        <v>50555.555555555366</v>
      </c>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row>
    <row r="50" spans="1:247" s="2" customFormat="1" ht="15" x14ac:dyDescent="0.25">
      <c r="A50" s="7" t="s">
        <v>59</v>
      </c>
      <c r="B50" s="9">
        <f t="shared" si="19"/>
        <v>3368749.9999999986</v>
      </c>
      <c r="C50" s="8">
        <f t="shared" si="0"/>
        <v>51934.895833333314</v>
      </c>
      <c r="D50" s="29">
        <f t="shared" si="20"/>
        <v>0</v>
      </c>
      <c r="E50" s="29">
        <f t="shared" si="21"/>
        <v>66518.229166666642</v>
      </c>
      <c r="F50" s="9">
        <f t="shared" si="22"/>
        <v>3193749.9999999967</v>
      </c>
      <c r="G50" s="8">
        <f t="shared" si="1"/>
        <v>49236.979166666621</v>
      </c>
      <c r="H50" s="29">
        <f t="shared" si="2"/>
        <v>0</v>
      </c>
      <c r="I50" s="29">
        <f t="shared" si="3"/>
        <v>63820.312499999956</v>
      </c>
      <c r="J50" s="9">
        <f t="shared" si="23"/>
        <v>3018749.9999999949</v>
      </c>
      <c r="K50" s="8">
        <f t="shared" si="4"/>
        <v>46539.06249999992</v>
      </c>
      <c r="L50" s="29">
        <f t="shared" si="5"/>
        <v>0</v>
      </c>
      <c r="M50" s="29">
        <f t="shared" si="6"/>
        <v>61122.395833333256</v>
      </c>
      <c r="N50" s="9">
        <f t="shared" si="24"/>
        <v>2843749.999999993</v>
      </c>
      <c r="O50" s="8">
        <f t="shared" si="7"/>
        <v>43841.145833333227</v>
      </c>
      <c r="P50" s="29">
        <f t="shared" si="8"/>
        <v>0</v>
      </c>
      <c r="Q50" s="29">
        <f t="shared" si="9"/>
        <v>58424.479166666562</v>
      </c>
      <c r="R50" s="9">
        <f t="shared" si="25"/>
        <v>2668749.9999999912</v>
      </c>
      <c r="S50" s="8">
        <f t="shared" si="10"/>
        <v>41143.229166666533</v>
      </c>
      <c r="T50" s="29">
        <f t="shared" si="11"/>
        <v>0</v>
      </c>
      <c r="U50" s="29">
        <f t="shared" si="12"/>
        <v>55726.562499999869</v>
      </c>
      <c r="V50" s="9">
        <f t="shared" si="26"/>
        <v>2493749.9999999893</v>
      </c>
      <c r="W50" s="8">
        <f t="shared" si="13"/>
        <v>38445.312499999833</v>
      </c>
      <c r="X50" s="29">
        <f t="shared" si="14"/>
        <v>0</v>
      </c>
      <c r="Y50" s="29">
        <f t="shared" si="15"/>
        <v>53028.645833333168</v>
      </c>
      <c r="Z50" s="9">
        <f t="shared" si="27"/>
        <v>2318749.9999999874</v>
      </c>
      <c r="AA50" s="8">
        <f t="shared" si="16"/>
        <v>35747.395833333139</v>
      </c>
      <c r="AB50" s="29">
        <f t="shared" si="17"/>
        <v>0</v>
      </c>
      <c r="AC50" s="29">
        <f t="shared" si="18"/>
        <v>50330.729166666475</v>
      </c>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row>
    <row r="51" spans="1:247" s="2" customFormat="1" ht="15" x14ac:dyDescent="0.25">
      <c r="A51" s="7" t="s">
        <v>60</v>
      </c>
      <c r="B51" s="9">
        <f t="shared" si="19"/>
        <v>3354166.6666666651</v>
      </c>
      <c r="C51" s="8">
        <f t="shared" si="0"/>
        <v>51710.069444444423</v>
      </c>
      <c r="D51" s="29">
        <f t="shared" si="20"/>
        <v>0</v>
      </c>
      <c r="E51" s="29">
        <f t="shared" si="21"/>
        <v>66293.402777777752</v>
      </c>
      <c r="F51" s="9">
        <f t="shared" si="22"/>
        <v>3179166.6666666633</v>
      </c>
      <c r="G51" s="8">
        <f t="shared" si="1"/>
        <v>49012.152777777723</v>
      </c>
      <c r="H51" s="29">
        <f t="shared" si="2"/>
        <v>0</v>
      </c>
      <c r="I51" s="29">
        <f t="shared" si="3"/>
        <v>63595.486111111059</v>
      </c>
      <c r="J51" s="9">
        <f t="shared" si="23"/>
        <v>3004166.6666666614</v>
      </c>
      <c r="K51" s="8">
        <f t="shared" si="4"/>
        <v>46314.236111111029</v>
      </c>
      <c r="L51" s="29">
        <f t="shared" si="5"/>
        <v>0</v>
      </c>
      <c r="M51" s="29">
        <f t="shared" si="6"/>
        <v>60897.569444444365</v>
      </c>
      <c r="N51" s="9">
        <f t="shared" si="24"/>
        <v>2829166.6666666595</v>
      </c>
      <c r="O51" s="8">
        <f t="shared" si="7"/>
        <v>43616.319444444336</v>
      </c>
      <c r="P51" s="29">
        <f t="shared" si="8"/>
        <v>0</v>
      </c>
      <c r="Q51" s="29">
        <f t="shared" si="9"/>
        <v>58199.652777777672</v>
      </c>
      <c r="R51" s="9">
        <f t="shared" si="25"/>
        <v>2654166.6666666577</v>
      </c>
      <c r="S51" s="8">
        <f t="shared" si="10"/>
        <v>40918.402777777643</v>
      </c>
      <c r="T51" s="29">
        <f t="shared" si="11"/>
        <v>0</v>
      </c>
      <c r="U51" s="29">
        <f t="shared" si="12"/>
        <v>55501.736111110979</v>
      </c>
      <c r="V51" s="9">
        <f t="shared" si="26"/>
        <v>2479166.6666666558</v>
      </c>
      <c r="W51" s="8">
        <f t="shared" si="13"/>
        <v>38220.486111110942</v>
      </c>
      <c r="X51" s="29">
        <f t="shared" si="14"/>
        <v>0</v>
      </c>
      <c r="Y51" s="29">
        <f t="shared" si="15"/>
        <v>52803.819444444278</v>
      </c>
      <c r="Z51" s="9">
        <f t="shared" si="27"/>
        <v>2304166.6666666539</v>
      </c>
      <c r="AA51" s="8">
        <f t="shared" si="16"/>
        <v>35522.569444444249</v>
      </c>
      <c r="AB51" s="29">
        <f t="shared" si="17"/>
        <v>0</v>
      </c>
      <c r="AC51" s="29">
        <f t="shared" si="18"/>
        <v>50105.902777777585</v>
      </c>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row>
    <row r="52" spans="1:247" s="2" customFormat="1" ht="15" x14ac:dyDescent="0.25">
      <c r="A52" s="7" t="s">
        <v>61</v>
      </c>
      <c r="B52" s="9">
        <f t="shared" si="19"/>
        <v>3339583.3333333316</v>
      </c>
      <c r="C52" s="8">
        <f t="shared" si="0"/>
        <v>51485.243055555533</v>
      </c>
      <c r="D52" s="29">
        <f t="shared" si="20"/>
        <v>0</v>
      </c>
      <c r="E52" s="29">
        <f t="shared" si="21"/>
        <v>66068.576388888861</v>
      </c>
      <c r="F52" s="9">
        <f t="shared" si="22"/>
        <v>3164583.3333333298</v>
      </c>
      <c r="G52" s="8">
        <f t="shared" si="1"/>
        <v>48787.326388888832</v>
      </c>
      <c r="H52" s="29">
        <f t="shared" si="2"/>
        <v>0</v>
      </c>
      <c r="I52" s="29">
        <f t="shared" si="3"/>
        <v>63370.659722222168</v>
      </c>
      <c r="J52" s="9">
        <f t="shared" si="23"/>
        <v>2989583.3333333279</v>
      </c>
      <c r="K52" s="8">
        <f t="shared" si="4"/>
        <v>46089.409722222139</v>
      </c>
      <c r="L52" s="29">
        <f t="shared" si="5"/>
        <v>0</v>
      </c>
      <c r="M52" s="29">
        <f t="shared" si="6"/>
        <v>60672.743055555475</v>
      </c>
      <c r="N52" s="9">
        <f t="shared" si="24"/>
        <v>2814583.333333326</v>
      </c>
      <c r="O52" s="8">
        <f t="shared" si="7"/>
        <v>43391.493055555446</v>
      </c>
      <c r="P52" s="29">
        <f t="shared" si="8"/>
        <v>0</v>
      </c>
      <c r="Q52" s="29">
        <f t="shared" si="9"/>
        <v>57974.826388888781</v>
      </c>
      <c r="R52" s="9">
        <f t="shared" si="25"/>
        <v>2639583.3333333242</v>
      </c>
      <c r="S52" s="8">
        <f t="shared" si="10"/>
        <v>40693.576388888752</v>
      </c>
      <c r="T52" s="29">
        <f t="shared" si="11"/>
        <v>0</v>
      </c>
      <c r="U52" s="29">
        <f t="shared" si="12"/>
        <v>55276.909722222088</v>
      </c>
      <c r="V52" s="9">
        <f t="shared" si="26"/>
        <v>2464583.3333333223</v>
      </c>
      <c r="W52" s="8">
        <f t="shared" si="13"/>
        <v>37995.659722222052</v>
      </c>
      <c r="X52" s="29">
        <f t="shared" si="14"/>
        <v>0</v>
      </c>
      <c r="Y52" s="29">
        <f t="shared" si="15"/>
        <v>52578.993055555387</v>
      </c>
      <c r="Z52" s="9">
        <f t="shared" si="27"/>
        <v>2289583.3333333205</v>
      </c>
      <c r="AA52" s="8">
        <f t="shared" si="16"/>
        <v>35297.743055555358</v>
      </c>
      <c r="AB52" s="29">
        <f t="shared" si="17"/>
        <v>0</v>
      </c>
      <c r="AC52" s="29">
        <f t="shared" si="18"/>
        <v>49881.076388888694</v>
      </c>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row>
    <row r="53" spans="1:247" s="2" customFormat="1" ht="15.75" thickBot="1" x14ac:dyDescent="0.3">
      <c r="A53" s="30" t="s">
        <v>23</v>
      </c>
      <c r="B53" s="11"/>
      <c r="C53" s="12">
        <f>SUM(C41:C52)</f>
        <v>632661.45833333314</v>
      </c>
      <c r="D53" s="31">
        <f>SUM(D41:D52)</f>
        <v>149510</v>
      </c>
      <c r="E53" s="31">
        <f>SUM(E41:E52)</f>
        <v>957171.45833333314</v>
      </c>
      <c r="F53" s="11"/>
      <c r="G53" s="12">
        <f>SUM(G41:G52)</f>
        <v>600286.45833333291</v>
      </c>
      <c r="H53" s="31">
        <f>SUM(H41:H52)</f>
        <v>41599.999999999985</v>
      </c>
      <c r="I53" s="31">
        <f>SUM(I41:I52)</f>
        <v>816886.45833333279</v>
      </c>
      <c r="J53" s="11"/>
      <c r="K53" s="12">
        <f>SUM(K41:K52)</f>
        <v>567911.45833333256</v>
      </c>
      <c r="L53" s="31">
        <f>SUM(L41:L52)</f>
        <v>40199.999999999971</v>
      </c>
      <c r="M53" s="31">
        <f>SUM(M41:M52)</f>
        <v>783111.45833333256</v>
      </c>
      <c r="N53" s="11"/>
      <c r="O53" s="12">
        <f>SUM(O41:O52)</f>
        <v>535536.45833333221</v>
      </c>
      <c r="P53" s="31">
        <f>SUM(P41:P52)</f>
        <v>38799.999999999956</v>
      </c>
      <c r="Q53" s="31">
        <f>SUM(Q41:Q52)</f>
        <v>749336.45833333198</v>
      </c>
      <c r="R53" s="11"/>
      <c r="S53" s="12">
        <f>SUM(S41:S52)</f>
        <v>503161.45833333186</v>
      </c>
      <c r="T53" s="31">
        <f>SUM(T41:T52)</f>
        <v>37399.999999999942</v>
      </c>
      <c r="U53" s="31">
        <f>SUM(U41:U52)</f>
        <v>715561.45833333186</v>
      </c>
      <c r="V53" s="11"/>
      <c r="W53" s="12">
        <f>SUM(W41:W52)</f>
        <v>470786.45833333145</v>
      </c>
      <c r="X53" s="31">
        <f>SUM(X41:X52)</f>
        <v>35999.999999999927</v>
      </c>
      <c r="Y53" s="31">
        <f>SUM(Y41:Y52)</f>
        <v>681786.45833333139</v>
      </c>
      <c r="Z53" s="11"/>
      <c r="AA53" s="12">
        <f>SUM(AA41:AA52)</f>
        <v>438411.45833333116</v>
      </c>
      <c r="AB53" s="31">
        <f>SUM(AB41:AB52)</f>
        <v>34599.999999999913</v>
      </c>
      <c r="AC53" s="31">
        <f>SUM(AC41:AC52)</f>
        <v>648011.45833333116</v>
      </c>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row>
    <row r="54" spans="1:247" s="2" customFormat="1" ht="12.75" customHeight="1" thickBot="1" x14ac:dyDescent="0.3">
      <c r="A54" s="102" t="s">
        <v>22</v>
      </c>
      <c r="B54" s="68" t="s">
        <v>31</v>
      </c>
      <c r="C54" s="69"/>
      <c r="D54" s="70"/>
      <c r="E54" s="49"/>
      <c r="F54" s="68" t="s">
        <v>32</v>
      </c>
      <c r="G54" s="69"/>
      <c r="H54" s="69"/>
      <c r="I54" s="70"/>
      <c r="J54" s="68" t="s">
        <v>33</v>
      </c>
      <c r="K54" s="69"/>
      <c r="L54" s="69"/>
      <c r="M54" s="70"/>
      <c r="N54" s="68" t="s">
        <v>34</v>
      </c>
      <c r="O54" s="69"/>
      <c r="P54" s="69"/>
      <c r="Q54" s="70"/>
      <c r="R54" s="68" t="s">
        <v>35</v>
      </c>
      <c r="S54" s="69"/>
      <c r="T54" s="69"/>
      <c r="U54" s="70"/>
      <c r="V54" s="68" t="s">
        <v>36</v>
      </c>
      <c r="W54" s="69"/>
      <c r="X54" s="69"/>
      <c r="Y54" s="70"/>
      <c r="Z54" s="68" t="s">
        <v>37</v>
      </c>
      <c r="AA54" s="69"/>
      <c r="AB54" s="69"/>
      <c r="AC54" s="70"/>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row>
    <row r="55" spans="1:247" s="2" customFormat="1" ht="75.75" thickBot="1" x14ac:dyDescent="0.3">
      <c r="A55" s="103"/>
      <c r="B55" s="6" t="s">
        <v>45</v>
      </c>
      <c r="C55" s="6" t="s">
        <v>46</v>
      </c>
      <c r="D55" s="6" t="s">
        <v>78</v>
      </c>
      <c r="E55" s="6" t="s">
        <v>47</v>
      </c>
      <c r="F55" s="6" t="s">
        <v>45</v>
      </c>
      <c r="G55" s="6" t="s">
        <v>46</v>
      </c>
      <c r="H55" s="6" t="s">
        <v>78</v>
      </c>
      <c r="I55" s="6" t="s">
        <v>47</v>
      </c>
      <c r="J55" s="6" t="s">
        <v>45</v>
      </c>
      <c r="K55" s="6" t="s">
        <v>46</v>
      </c>
      <c r="L55" s="6" t="s">
        <v>78</v>
      </c>
      <c r="M55" s="6" t="s">
        <v>47</v>
      </c>
      <c r="N55" s="6" t="s">
        <v>45</v>
      </c>
      <c r="O55" s="6" t="s">
        <v>46</v>
      </c>
      <c r="P55" s="6" t="s">
        <v>78</v>
      </c>
      <c r="Q55" s="6" t="s">
        <v>47</v>
      </c>
      <c r="R55" s="6" t="s">
        <v>45</v>
      </c>
      <c r="S55" s="6" t="s">
        <v>46</v>
      </c>
      <c r="T55" s="6" t="s">
        <v>78</v>
      </c>
      <c r="U55" s="6" t="s">
        <v>47</v>
      </c>
      <c r="V55" s="6" t="s">
        <v>45</v>
      </c>
      <c r="W55" s="6" t="s">
        <v>46</v>
      </c>
      <c r="X55" s="6" t="s">
        <v>78</v>
      </c>
      <c r="Y55" s="6" t="s">
        <v>47</v>
      </c>
      <c r="Z55" s="6" t="s">
        <v>45</v>
      </c>
      <c r="AA55" s="6" t="s">
        <v>46</v>
      </c>
      <c r="AB55" s="6" t="s">
        <v>78</v>
      </c>
      <c r="AC55" s="6" t="s">
        <v>47</v>
      </c>
      <c r="AD55" s="62"/>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row>
    <row r="56" spans="1:247" s="2" customFormat="1" ht="15.75" thickTop="1" x14ac:dyDescent="0.25">
      <c r="A56" s="7" t="s">
        <v>19</v>
      </c>
      <c r="B56" s="9">
        <f>IF(data2=1,IF((Z52-sumproplat2)&gt;1,Z52-sumproplat2,0),IF(Z52-(sumproplat2-AA52-AB52)&gt;0,Z52-(AC52-AA52-AB52),0))</f>
        <v>2274999.999999987</v>
      </c>
      <c r="C56" s="8">
        <f t="shared" ref="C56:C67" si="28">IF(LEFT($A56,1)*1+LEFT(B$54,1)*12-12&lt;=$J$15,B56*($J$14/12),B56*($J$16/12))</f>
        <v>35072.916666666468</v>
      </c>
      <c r="D56" s="29">
        <f t="shared" ref="D56:D67" si="29">IF(AND($A56="1 міс.",B56&gt;0),$J$29*$J$6+$J$30*B56,0)+IF(B56-IF(data2=1,IF(C56&gt;0.001,C56+sumproplat2,0),IF(B56&gt;sumproplat2*2,sumproplat2,B56+C56))&lt;0,$J$32,0)</f>
        <v>33199.999999999898</v>
      </c>
      <c r="E56" s="29">
        <f t="shared" ref="E56:E67" si="30">IF(data2=1,IF(C56&gt;0.001,C56+D56+sumproplat2,0),IF(B56&gt;sumproplat2*2,sumproplat2+D56,B56+C56+D56))</f>
        <v>82856.249999999694</v>
      </c>
      <c r="F56" s="9">
        <f>IF(data2=1,IF((B67-sumproplat2)&gt;1,B67-sumproplat2,0),IF(B67-(sumproplat2-C67-D67)&gt;0,B67-(E67-C67-D67),0))</f>
        <v>2099999.9999999851</v>
      </c>
      <c r="G56" s="8">
        <f t="shared" ref="G56:G67" si="31">IF(LEFT($A56,1)*1+LEFT(F$54,1)*12-12&lt;=$J$15,F56*($J$14/12),F56*($J$16/12))</f>
        <v>32374.999999999771</v>
      </c>
      <c r="H56" s="29">
        <f t="shared" ref="H56:H67" si="32">IF(AND($A56="1 міс.",F56&gt;0),$J$29*$J$6+$J$30*F56,0)+IF(F56-IF(data2=1,IF(G56&gt;0.001,G56+sumproplat2,0),IF(F56&gt;sumproplat2*2,sumproplat2,F56+G56))&lt;0,$J$32,0)</f>
        <v>31799.99999999988</v>
      </c>
      <c r="I56" s="29">
        <f t="shared" ref="I56:I67" si="33">IF(data2=1,IF(G56&gt;0.001,G56+H56+sumproplat2,0),IF(F56&gt;sumproplat2*2,sumproplat2+H56,F56+G56+H56))</f>
        <v>78758.333333332979</v>
      </c>
      <c r="J56" s="9">
        <f>IF(data2=1,IF((F67-sumproplat2)&gt;1,F67-sumproplat2,0),IF(F67-(sumproplat2-G67-H67)&gt;0,F67-(I67-G67-H67),0))</f>
        <v>1924999.999999986</v>
      </c>
      <c r="K56" s="8">
        <f t="shared" ref="K56:K67" si="34">IF(LEFT($A56,1)*1+LEFT(J$54,2)*12-12&lt;=$J$15,J56*($J$14/12),J56*($J$16/12))</f>
        <v>29677.083333333117</v>
      </c>
      <c r="L56" s="29">
        <f t="shared" ref="L56:L67" si="35">IF(AND($A56="1 міс.",J56&gt;0),$J$29*$J$6+$J$30*J56,0)+IF(J56-IF(data2=1,IF(K56&gt;0.001,K56+sumproplat2,0),IF(J56&gt;sumproplat2*2,sumproplat2,J56+K56))&lt;0,$J$32,0)</f>
        <v>30399.999999999891</v>
      </c>
      <c r="M56" s="29">
        <f t="shared" ref="M56:M67" si="36">IF(data2=1,IF(K56&gt;0.001,K56+L56+sumproplat2,0),IF(J56&gt;sumproplat2*2,sumproplat2+L56,J56+K56+L56))</f>
        <v>74660.416666666337</v>
      </c>
      <c r="N56" s="9">
        <f>IF(data2=1,IF((J67-sumproplat2)&gt;1,J67-sumproplat2,0),IF(J67-(sumproplat2-K67-L67)&gt;0,J67-(M67-K67-L67),0))</f>
        <v>1749999.999999987</v>
      </c>
      <c r="O56" s="8">
        <f t="shared" ref="O56:O67" si="37">IF(LEFT($A56,1)*1+LEFT(N$54,2)*12-12&lt;=$J$15,N56*($J$14/12),N56*($J$16/12))</f>
        <v>26979.166666666468</v>
      </c>
      <c r="P56" s="29">
        <f t="shared" ref="P56:P67" si="38">IF(AND($A56="1 міс.",N56&gt;0),$J$29*$J$6+$J$30*N56,0)+IF(N56-IF(data2=1,IF(O56&gt;0.001,O56+sumproplat2,0),IF(N56&gt;sumproplat2*2,sumproplat2,N56+O56))&lt;0,$J$32,0)</f>
        <v>28999.999999999898</v>
      </c>
      <c r="Q56" s="29">
        <f t="shared" ref="Q56:Q67" si="39">IF(data2=1,IF(O56&gt;0.001,O56+P56+sumproplat2,0),IF(N56&gt;sumproplat2*2,sumproplat2+P56,N56+O56+P56))</f>
        <v>70562.499999999694</v>
      </c>
      <c r="R56" s="9">
        <f>IF(data2=1,IF((N67-sumproplat2)&gt;1,N67-sumproplat2,0),IF(N67-(sumproplat2-O67-P67)&gt;0,N67-(Q67-O67-P67),0))</f>
        <v>1574999.9999999879</v>
      </c>
      <c r="S56" s="8">
        <f t="shared" ref="S56:S67" si="40">IF(LEFT($A56,1)*1+LEFT(R$54,2)*12-12&lt;=$J$15,R56*($J$14/12),R56*($J$16/12))</f>
        <v>24281.249999999814</v>
      </c>
      <c r="T56" s="29">
        <f t="shared" ref="T56:T67" si="41">IF(AND($A56="1 міс.",R56&gt;0),$J$29*$J$6+$J$30*R56,0)+IF(R56-IF(data2=1,IF(S56&gt;0.001,S56+sumproplat2,0),IF(R56&gt;sumproplat2*2,sumproplat2,R56+S56))&lt;0,$J$32,0)</f>
        <v>27599.999999999905</v>
      </c>
      <c r="U56" s="29">
        <f t="shared" ref="U56:U67" si="42">IF(data2=1,IF(S56&gt;0.001,S56+T56+sumproplat2,0),IF(R56&gt;sumproplat2*2,sumproplat2+T56,R56+S56+T56))</f>
        <v>66464.583333333052</v>
      </c>
      <c r="V56" s="9">
        <f>IF(data2=1,IF((R67-sumproplat2)&gt;1,R67-sumproplat2,0),IF(R67-(sumproplat2-S67-T67)&gt;0,R67-(U67-S67-T67),0))</f>
        <v>1399999.9999999888</v>
      </c>
      <c r="W56" s="8">
        <f t="shared" ref="W56:W67" si="43">IF(LEFT($A56,1)*1+LEFT(V$54,2)*12-12&lt;=$J$15,V56*($J$14/12),V56*($J$16/12))</f>
        <v>21583.333333333161</v>
      </c>
      <c r="X56" s="29">
        <f t="shared" ref="X56:X67" si="44">IF(AND($A56="1 міс.",V56&gt;0),$J$29*$J$6+$J$30*V56,0)+IF(V56-IF(data2=1,IF(W56&gt;0.001,W56+sumproplat2,0),IF(V56&gt;sumproplat2*2,sumproplat2,V56+W56))&lt;0,$J$32,0)</f>
        <v>26199.999999999913</v>
      </c>
      <c r="Y56" s="29">
        <f t="shared" ref="Y56:Y67" si="45">IF(data2=1,IF(W56&gt;0.001,W56+X56+sumproplat2,0),IF(V56&gt;sumproplat2*2,sumproplat2+X56,V56+W56+X56))</f>
        <v>62366.66666666641</v>
      </c>
      <c r="Z56" s="9">
        <f>IF(data2=1,IF((V67-sumproplat2)&gt;1,V67-sumproplat2,0),IF(V67-(sumproplat2-W67-X67)&gt;0,V67-(Y67-W67-X67),0))</f>
        <v>1224999.9999999898</v>
      </c>
      <c r="AA56" s="8">
        <f t="shared" ref="AA56:AA67" si="46">IF(LEFT($A56,1)*1+LEFT(Z$54,2)*12-12&lt;=$J$15,Z56*($J$14/12),Z56*($J$16/12))</f>
        <v>18885.416666666508</v>
      </c>
      <c r="AB56" s="29">
        <f t="shared" ref="AB56:AB67" si="47">IF(AND($A56="1 міс.",Z56&gt;0),$J$29*$J$6+$J$30*Z56,0)+IF(Z56-IF(data2=1,IF(AA56&gt;0.001,AA56+sumproplat2,0),IF(Z56&gt;sumproplat2*2,sumproplat2,Z56+AA56))&lt;0,$J$32,0)</f>
        <v>24799.99999999992</v>
      </c>
      <c r="AC56" s="29">
        <f t="shared" ref="AC56:AC67" si="48">IF(data2=1,IF(AA56&gt;0.001,AA56+AB56+sumproplat2,0),IF(Z56&gt;sumproplat2*2,sumproplat2+AB56,Z56+AA56+AB56))</f>
        <v>58268.74999999976</v>
      </c>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row>
    <row r="57" spans="1:247" s="2" customFormat="1" ht="15" x14ac:dyDescent="0.25">
      <c r="A57" s="7" t="s">
        <v>20</v>
      </c>
      <c r="B57" s="9">
        <f t="shared" ref="B57:B67" si="49">IF(data2=1,IF((B56-sumproplat2)&gt;1,B56-sumproplat2,0),IF(B56-(sumproplat2-C56-D56)&gt;0,B56-(E56-C56-D56),0))</f>
        <v>2260416.6666666535</v>
      </c>
      <c r="C57" s="8">
        <f t="shared" si="28"/>
        <v>34848.090277777577</v>
      </c>
      <c r="D57" s="29">
        <f t="shared" si="29"/>
        <v>0</v>
      </c>
      <c r="E57" s="29">
        <f t="shared" si="30"/>
        <v>49431.423611110913</v>
      </c>
      <c r="F57" s="9">
        <f t="shared" ref="F57:F67" si="50">IF(data2=1,IF((F56-sumproplat2)&gt;1,F56-sumproplat2,0),IF(F56-(sumproplat2-G56-H56)&gt;0,F56-(I56-G56-H56),0))</f>
        <v>2085416.6666666518</v>
      </c>
      <c r="G57" s="8">
        <f t="shared" si="31"/>
        <v>32150.173611110884</v>
      </c>
      <c r="H57" s="29">
        <f t="shared" si="32"/>
        <v>0</v>
      </c>
      <c r="I57" s="29">
        <f t="shared" si="33"/>
        <v>46733.50694444422</v>
      </c>
      <c r="J57" s="9">
        <f t="shared" ref="J57:J67" si="51">IF(data2=1,IF((J56-sumproplat2)&gt;1,J56-sumproplat2,0),IF(J56-(sumproplat2-K56-L56)&gt;0,J56-(M56-K56-L56),0))</f>
        <v>1910416.6666666528</v>
      </c>
      <c r="K57" s="8">
        <f t="shared" si="34"/>
        <v>29452.256944444231</v>
      </c>
      <c r="L57" s="29">
        <f t="shared" si="35"/>
        <v>0</v>
      </c>
      <c r="M57" s="29">
        <f t="shared" si="36"/>
        <v>44035.590277777563</v>
      </c>
      <c r="N57" s="9">
        <f t="shared" ref="N57:N67" si="52">IF(data2=1,IF((N56-sumproplat2)&gt;1,N56-sumproplat2,0),IF(N56-(sumproplat2-O56-P56)&gt;0,N56-(Q56-O56-P56),0))</f>
        <v>1735416.6666666537</v>
      </c>
      <c r="O57" s="8">
        <f t="shared" si="37"/>
        <v>26754.340277777577</v>
      </c>
      <c r="P57" s="29">
        <f t="shared" si="38"/>
        <v>0</v>
      </c>
      <c r="Q57" s="29">
        <f t="shared" si="39"/>
        <v>41337.673611110913</v>
      </c>
      <c r="R57" s="9">
        <f t="shared" ref="R57:R67" si="53">IF(data2=1,IF((R56-sumproplat2)&gt;1,R56-sumproplat2,0),IF(R56-(sumproplat2-S56-T56)&gt;0,R56-(U56-S56-T56),0))</f>
        <v>1560416.6666666546</v>
      </c>
      <c r="S57" s="8">
        <f t="shared" si="40"/>
        <v>24056.423611110928</v>
      </c>
      <c r="T57" s="29">
        <f t="shared" si="41"/>
        <v>0</v>
      </c>
      <c r="U57" s="29">
        <f t="shared" si="42"/>
        <v>38639.756944444263</v>
      </c>
      <c r="V57" s="9">
        <f t="shared" ref="V57:V67" si="54">IF(data2=1,IF((V56-sumproplat2)&gt;1,V56-sumproplat2,0),IF(V56-(sumproplat2-W56-X56)&gt;0,V56-(Y56-W56-X56),0))</f>
        <v>1385416.6666666556</v>
      </c>
      <c r="W57" s="8">
        <f t="shared" si="43"/>
        <v>21358.506944444274</v>
      </c>
      <c r="X57" s="29">
        <f t="shared" si="44"/>
        <v>0</v>
      </c>
      <c r="Y57" s="29">
        <f t="shared" si="45"/>
        <v>35941.840277777606</v>
      </c>
      <c r="Z57" s="9">
        <f t="shared" ref="Z57:Z67" si="55">IF(data2=1,IF((Z56-sumproplat2)&gt;1,Z56-sumproplat2,0),IF(Z56-(sumproplat2-AA56-AB56)&gt;0,Z56-(AC56-AA56-AB56),0))</f>
        <v>1210416.6666666565</v>
      </c>
      <c r="AA57" s="8">
        <f t="shared" si="46"/>
        <v>18660.590277777621</v>
      </c>
      <c r="AB57" s="29">
        <f t="shared" si="47"/>
        <v>0</v>
      </c>
      <c r="AC57" s="29">
        <f t="shared" si="48"/>
        <v>33243.923611110957</v>
      </c>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row>
    <row r="58" spans="1:247" s="2" customFormat="1" ht="15" x14ac:dyDescent="0.25">
      <c r="A58" s="7" t="s">
        <v>21</v>
      </c>
      <c r="B58" s="9">
        <f t="shared" si="49"/>
        <v>2245833.33333332</v>
      </c>
      <c r="C58" s="8">
        <f t="shared" si="28"/>
        <v>34623.263888888687</v>
      </c>
      <c r="D58" s="29">
        <f t="shared" si="29"/>
        <v>0</v>
      </c>
      <c r="E58" s="29">
        <f t="shared" si="30"/>
        <v>49206.597222222023</v>
      </c>
      <c r="F58" s="9">
        <f t="shared" si="50"/>
        <v>2070833.3333333186</v>
      </c>
      <c r="G58" s="8">
        <f t="shared" si="31"/>
        <v>31925.347222221997</v>
      </c>
      <c r="H58" s="29">
        <f t="shared" si="32"/>
        <v>0</v>
      </c>
      <c r="I58" s="29">
        <f t="shared" si="33"/>
        <v>46508.680555555329</v>
      </c>
      <c r="J58" s="9">
        <f t="shared" si="51"/>
        <v>1895833.3333333195</v>
      </c>
      <c r="K58" s="8">
        <f t="shared" si="34"/>
        <v>29227.430555555344</v>
      </c>
      <c r="L58" s="29">
        <f t="shared" si="35"/>
        <v>0</v>
      </c>
      <c r="M58" s="29">
        <f t="shared" si="36"/>
        <v>43810.76388888868</v>
      </c>
      <c r="N58" s="9">
        <f t="shared" si="52"/>
        <v>1720833.3333333205</v>
      </c>
      <c r="O58" s="8">
        <f t="shared" si="37"/>
        <v>26529.51388888869</v>
      </c>
      <c r="P58" s="29">
        <f t="shared" si="38"/>
        <v>0</v>
      </c>
      <c r="Q58" s="29">
        <f t="shared" si="39"/>
        <v>41112.847222222023</v>
      </c>
      <c r="R58" s="9">
        <f t="shared" si="53"/>
        <v>1545833.3333333214</v>
      </c>
      <c r="S58" s="8">
        <f t="shared" si="40"/>
        <v>23831.597222222037</v>
      </c>
      <c r="T58" s="29">
        <f t="shared" si="41"/>
        <v>0</v>
      </c>
      <c r="U58" s="29">
        <f t="shared" si="42"/>
        <v>38414.930555555373</v>
      </c>
      <c r="V58" s="9">
        <f t="shared" si="54"/>
        <v>1370833.3333333223</v>
      </c>
      <c r="W58" s="8">
        <f t="shared" si="43"/>
        <v>21133.680555555387</v>
      </c>
      <c r="X58" s="29">
        <f t="shared" si="44"/>
        <v>0</v>
      </c>
      <c r="Y58" s="29">
        <f t="shared" si="45"/>
        <v>35717.013888888723</v>
      </c>
      <c r="Z58" s="9">
        <f t="shared" si="55"/>
        <v>1195833.3333333232</v>
      </c>
      <c r="AA58" s="8">
        <f t="shared" si="46"/>
        <v>18435.763888888734</v>
      </c>
      <c r="AB58" s="29">
        <f t="shared" si="47"/>
        <v>0</v>
      </c>
      <c r="AC58" s="29">
        <f t="shared" si="48"/>
        <v>33019.097222222066</v>
      </c>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row>
    <row r="59" spans="1:247" s="2" customFormat="1" ht="15" x14ac:dyDescent="0.25">
      <c r="A59" s="7" t="s">
        <v>53</v>
      </c>
      <c r="B59" s="9">
        <f t="shared" si="49"/>
        <v>2231249.9999999865</v>
      </c>
      <c r="C59" s="8">
        <f t="shared" si="28"/>
        <v>34398.437499999796</v>
      </c>
      <c r="D59" s="29">
        <f t="shared" si="29"/>
        <v>0</v>
      </c>
      <c r="E59" s="29">
        <f t="shared" si="30"/>
        <v>48981.770833333132</v>
      </c>
      <c r="F59" s="9">
        <f t="shared" si="50"/>
        <v>2056249.9999999853</v>
      </c>
      <c r="G59" s="8">
        <f t="shared" si="31"/>
        <v>31700.520833333107</v>
      </c>
      <c r="H59" s="29">
        <f t="shared" si="32"/>
        <v>0</v>
      </c>
      <c r="I59" s="29">
        <f t="shared" si="33"/>
        <v>46283.854166666439</v>
      </c>
      <c r="J59" s="9">
        <f t="shared" si="51"/>
        <v>1881249.9999999863</v>
      </c>
      <c r="K59" s="8">
        <f t="shared" si="34"/>
        <v>29002.604166666457</v>
      </c>
      <c r="L59" s="29">
        <f t="shared" si="35"/>
        <v>0</v>
      </c>
      <c r="M59" s="29">
        <f t="shared" si="36"/>
        <v>43585.937499999789</v>
      </c>
      <c r="N59" s="9">
        <f t="shared" si="52"/>
        <v>1706249.9999999872</v>
      </c>
      <c r="O59" s="8">
        <f t="shared" si="37"/>
        <v>26304.687499999804</v>
      </c>
      <c r="P59" s="29">
        <f t="shared" si="38"/>
        <v>0</v>
      </c>
      <c r="Q59" s="29">
        <f t="shared" si="39"/>
        <v>40888.020833333139</v>
      </c>
      <c r="R59" s="9">
        <f t="shared" si="53"/>
        <v>1531249.9999999881</v>
      </c>
      <c r="S59" s="8">
        <f t="shared" si="40"/>
        <v>23606.77083333315</v>
      </c>
      <c r="T59" s="29">
        <f t="shared" si="41"/>
        <v>0</v>
      </c>
      <c r="U59" s="29">
        <f t="shared" si="42"/>
        <v>38190.104166666482</v>
      </c>
      <c r="V59" s="9">
        <f t="shared" si="54"/>
        <v>1356249.9999999891</v>
      </c>
      <c r="W59" s="8">
        <f t="shared" si="43"/>
        <v>20908.854166666497</v>
      </c>
      <c r="X59" s="29">
        <f t="shared" si="44"/>
        <v>0</v>
      </c>
      <c r="Y59" s="29">
        <f t="shared" si="45"/>
        <v>35492.187499999833</v>
      </c>
      <c r="Z59" s="9">
        <f t="shared" si="55"/>
        <v>1181249.99999999</v>
      </c>
      <c r="AA59" s="8">
        <f t="shared" si="46"/>
        <v>18210.937499999847</v>
      </c>
      <c r="AB59" s="29">
        <f t="shared" si="47"/>
        <v>0</v>
      </c>
      <c r="AC59" s="29">
        <f t="shared" si="48"/>
        <v>32794.270833333183</v>
      </c>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row>
    <row r="60" spans="1:247" s="2" customFormat="1" ht="15" x14ac:dyDescent="0.25">
      <c r="A60" s="7" t="s">
        <v>54</v>
      </c>
      <c r="B60" s="9">
        <f t="shared" si="49"/>
        <v>2216666.666666653</v>
      </c>
      <c r="C60" s="8">
        <f t="shared" si="28"/>
        <v>34173.611111110898</v>
      </c>
      <c r="D60" s="29">
        <f t="shared" si="29"/>
        <v>0</v>
      </c>
      <c r="E60" s="29">
        <f t="shared" si="30"/>
        <v>48756.944444444234</v>
      </c>
      <c r="F60" s="9">
        <f t="shared" si="50"/>
        <v>2041666.6666666521</v>
      </c>
      <c r="G60" s="8">
        <f t="shared" si="31"/>
        <v>31475.69444444422</v>
      </c>
      <c r="H60" s="29">
        <f t="shared" si="32"/>
        <v>0</v>
      </c>
      <c r="I60" s="29">
        <f t="shared" si="33"/>
        <v>46059.027777777555</v>
      </c>
      <c r="J60" s="9">
        <f t="shared" si="51"/>
        <v>1866666.666666653</v>
      </c>
      <c r="K60" s="8">
        <f t="shared" si="34"/>
        <v>28777.777777777566</v>
      </c>
      <c r="L60" s="29">
        <f t="shared" si="35"/>
        <v>0</v>
      </c>
      <c r="M60" s="29">
        <f t="shared" si="36"/>
        <v>43361.111111110898</v>
      </c>
      <c r="N60" s="9">
        <f t="shared" si="52"/>
        <v>1691666.6666666539</v>
      </c>
      <c r="O60" s="8">
        <f t="shared" si="37"/>
        <v>26079.861111110917</v>
      </c>
      <c r="P60" s="29">
        <f t="shared" si="38"/>
        <v>0</v>
      </c>
      <c r="Q60" s="29">
        <f t="shared" si="39"/>
        <v>40663.194444444249</v>
      </c>
      <c r="R60" s="9">
        <f t="shared" si="53"/>
        <v>1516666.6666666549</v>
      </c>
      <c r="S60" s="8">
        <f t="shared" si="40"/>
        <v>23381.944444444263</v>
      </c>
      <c r="T60" s="29">
        <f t="shared" si="41"/>
        <v>0</v>
      </c>
      <c r="U60" s="29">
        <f t="shared" si="42"/>
        <v>37965.277777777599</v>
      </c>
      <c r="V60" s="9">
        <f t="shared" si="54"/>
        <v>1341666.6666666558</v>
      </c>
      <c r="W60" s="8">
        <f t="shared" si="43"/>
        <v>20684.02777777761</v>
      </c>
      <c r="X60" s="29">
        <f t="shared" si="44"/>
        <v>0</v>
      </c>
      <c r="Y60" s="29">
        <f t="shared" si="45"/>
        <v>35267.361111110942</v>
      </c>
      <c r="Z60" s="9">
        <f t="shared" si="55"/>
        <v>1166666.6666666567</v>
      </c>
      <c r="AA60" s="8">
        <f t="shared" si="46"/>
        <v>17986.111111110957</v>
      </c>
      <c r="AB60" s="29">
        <f t="shared" si="47"/>
        <v>0</v>
      </c>
      <c r="AC60" s="29">
        <f t="shared" si="48"/>
        <v>32569.444444444292</v>
      </c>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row>
    <row r="61" spans="1:247" s="2" customFormat="1" ht="15" x14ac:dyDescent="0.25">
      <c r="A61" s="7" t="s">
        <v>55</v>
      </c>
      <c r="B61" s="9">
        <f t="shared" si="49"/>
        <v>2202083.3333333195</v>
      </c>
      <c r="C61" s="8">
        <f t="shared" si="28"/>
        <v>33948.784722222008</v>
      </c>
      <c r="D61" s="29">
        <f t="shared" si="29"/>
        <v>0</v>
      </c>
      <c r="E61" s="29">
        <f t="shared" si="30"/>
        <v>48532.118055555344</v>
      </c>
      <c r="F61" s="9">
        <f t="shared" si="50"/>
        <v>2027083.3333333188</v>
      </c>
      <c r="G61" s="8">
        <f t="shared" si="31"/>
        <v>31250.868055555333</v>
      </c>
      <c r="H61" s="29">
        <f t="shared" si="32"/>
        <v>0</v>
      </c>
      <c r="I61" s="29">
        <f t="shared" si="33"/>
        <v>45834.201388888665</v>
      </c>
      <c r="J61" s="9">
        <f t="shared" si="51"/>
        <v>1852083.3333333198</v>
      </c>
      <c r="K61" s="8">
        <f t="shared" si="34"/>
        <v>28552.95138888868</v>
      </c>
      <c r="L61" s="29">
        <f t="shared" si="35"/>
        <v>0</v>
      </c>
      <c r="M61" s="29">
        <f t="shared" si="36"/>
        <v>43136.284722222015</v>
      </c>
      <c r="N61" s="9">
        <f t="shared" si="52"/>
        <v>1677083.3333333207</v>
      </c>
      <c r="O61" s="8">
        <f t="shared" si="37"/>
        <v>25855.034722222026</v>
      </c>
      <c r="P61" s="29">
        <f t="shared" si="38"/>
        <v>0</v>
      </c>
      <c r="Q61" s="29">
        <f t="shared" si="39"/>
        <v>40438.368055555358</v>
      </c>
      <c r="R61" s="9">
        <f t="shared" si="53"/>
        <v>1502083.3333333216</v>
      </c>
      <c r="S61" s="8">
        <f t="shared" si="40"/>
        <v>23157.118055555376</v>
      </c>
      <c r="T61" s="29">
        <f t="shared" si="41"/>
        <v>0</v>
      </c>
      <c r="U61" s="29">
        <f t="shared" si="42"/>
        <v>37740.451388888709</v>
      </c>
      <c r="V61" s="9">
        <f t="shared" si="54"/>
        <v>1327083.3333333225</v>
      </c>
      <c r="W61" s="8">
        <f t="shared" si="43"/>
        <v>20459.201388888723</v>
      </c>
      <c r="X61" s="29">
        <f t="shared" si="44"/>
        <v>0</v>
      </c>
      <c r="Y61" s="29">
        <f t="shared" si="45"/>
        <v>35042.534722222059</v>
      </c>
      <c r="Z61" s="9">
        <f t="shared" si="55"/>
        <v>1152083.3333333235</v>
      </c>
      <c r="AA61" s="8">
        <f t="shared" si="46"/>
        <v>17761.28472222207</v>
      </c>
      <c r="AB61" s="29">
        <f t="shared" si="47"/>
        <v>0</v>
      </c>
      <c r="AC61" s="29">
        <f t="shared" si="48"/>
        <v>32344.618055555402</v>
      </c>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row>
    <row r="62" spans="1:247" s="2" customFormat="1" ht="15" x14ac:dyDescent="0.25">
      <c r="A62" s="7" t="s">
        <v>56</v>
      </c>
      <c r="B62" s="9">
        <f t="shared" si="49"/>
        <v>2187499.999999986</v>
      </c>
      <c r="C62" s="8">
        <f t="shared" si="28"/>
        <v>33723.958333333117</v>
      </c>
      <c r="D62" s="29">
        <f t="shared" si="29"/>
        <v>0</v>
      </c>
      <c r="E62" s="29">
        <f t="shared" si="30"/>
        <v>48307.291666666453</v>
      </c>
      <c r="F62" s="9">
        <f t="shared" si="50"/>
        <v>2012499.9999999856</v>
      </c>
      <c r="G62" s="8">
        <f t="shared" si="31"/>
        <v>31026.041666666446</v>
      </c>
      <c r="H62" s="29">
        <f t="shared" si="32"/>
        <v>0</v>
      </c>
      <c r="I62" s="29">
        <f t="shared" si="33"/>
        <v>45609.374999999782</v>
      </c>
      <c r="J62" s="9">
        <f t="shared" si="51"/>
        <v>1837499.9999999865</v>
      </c>
      <c r="K62" s="8">
        <f t="shared" si="34"/>
        <v>28328.124999999793</v>
      </c>
      <c r="L62" s="29">
        <f t="shared" si="35"/>
        <v>0</v>
      </c>
      <c r="M62" s="29">
        <f t="shared" si="36"/>
        <v>42911.458333333125</v>
      </c>
      <c r="N62" s="9">
        <f t="shared" si="52"/>
        <v>1662499.9999999874</v>
      </c>
      <c r="O62" s="8">
        <f t="shared" si="37"/>
        <v>25630.208333333139</v>
      </c>
      <c r="P62" s="29">
        <f t="shared" si="38"/>
        <v>0</v>
      </c>
      <c r="Q62" s="29">
        <f t="shared" si="39"/>
        <v>40213.541666666475</v>
      </c>
      <c r="R62" s="9">
        <f t="shared" si="53"/>
        <v>1487499.9999999884</v>
      </c>
      <c r="S62" s="8">
        <f t="shared" si="40"/>
        <v>22932.291666666486</v>
      </c>
      <c r="T62" s="29">
        <f t="shared" si="41"/>
        <v>0</v>
      </c>
      <c r="U62" s="29">
        <f t="shared" si="42"/>
        <v>37515.624999999818</v>
      </c>
      <c r="V62" s="9">
        <f t="shared" si="54"/>
        <v>1312499.9999999893</v>
      </c>
      <c r="W62" s="8">
        <f t="shared" si="43"/>
        <v>20234.374999999836</v>
      </c>
      <c r="X62" s="29">
        <f t="shared" si="44"/>
        <v>0</v>
      </c>
      <c r="Y62" s="29">
        <f t="shared" si="45"/>
        <v>34817.708333333168</v>
      </c>
      <c r="Z62" s="9">
        <f t="shared" si="55"/>
        <v>1137499.9999999902</v>
      </c>
      <c r="AA62" s="8">
        <f t="shared" si="46"/>
        <v>17536.458333333183</v>
      </c>
      <c r="AB62" s="29">
        <f t="shared" si="47"/>
        <v>0</v>
      </c>
      <c r="AC62" s="29">
        <f t="shared" si="48"/>
        <v>32119.791666666519</v>
      </c>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row>
    <row r="63" spans="1:247" s="2" customFormat="1" ht="15" x14ac:dyDescent="0.25">
      <c r="A63" s="7" t="s">
        <v>57</v>
      </c>
      <c r="B63" s="9">
        <f t="shared" si="49"/>
        <v>2172916.6666666525</v>
      </c>
      <c r="C63" s="8">
        <f t="shared" si="28"/>
        <v>33499.131944444227</v>
      </c>
      <c r="D63" s="29">
        <f t="shared" si="29"/>
        <v>0</v>
      </c>
      <c r="E63" s="29">
        <f t="shared" si="30"/>
        <v>48082.465277777563</v>
      </c>
      <c r="F63" s="9">
        <f t="shared" si="50"/>
        <v>1997916.6666666523</v>
      </c>
      <c r="G63" s="8">
        <f t="shared" si="31"/>
        <v>30801.215277777555</v>
      </c>
      <c r="H63" s="29">
        <f t="shared" si="32"/>
        <v>0</v>
      </c>
      <c r="I63" s="29">
        <f t="shared" si="33"/>
        <v>45384.548611110891</v>
      </c>
      <c r="J63" s="9">
        <f t="shared" si="51"/>
        <v>1822916.6666666532</v>
      </c>
      <c r="K63" s="8">
        <f t="shared" si="34"/>
        <v>28103.298611110906</v>
      </c>
      <c r="L63" s="29">
        <f t="shared" si="35"/>
        <v>0</v>
      </c>
      <c r="M63" s="29">
        <f t="shared" si="36"/>
        <v>42686.631944444242</v>
      </c>
      <c r="N63" s="9">
        <f t="shared" si="52"/>
        <v>1647916.6666666542</v>
      </c>
      <c r="O63" s="8">
        <f t="shared" si="37"/>
        <v>25405.381944444252</v>
      </c>
      <c r="P63" s="29">
        <f t="shared" si="38"/>
        <v>0</v>
      </c>
      <c r="Q63" s="29">
        <f t="shared" si="39"/>
        <v>39988.715277777585</v>
      </c>
      <c r="R63" s="9">
        <f t="shared" si="53"/>
        <v>1472916.6666666551</v>
      </c>
      <c r="S63" s="8">
        <f t="shared" si="40"/>
        <v>22707.465277777599</v>
      </c>
      <c r="T63" s="29">
        <f t="shared" si="41"/>
        <v>0</v>
      </c>
      <c r="U63" s="29">
        <f t="shared" si="42"/>
        <v>37290.798611110935</v>
      </c>
      <c r="V63" s="9">
        <f t="shared" si="54"/>
        <v>1297916.666666656</v>
      </c>
      <c r="W63" s="8">
        <f t="shared" si="43"/>
        <v>20009.548611110949</v>
      </c>
      <c r="X63" s="29">
        <f t="shared" si="44"/>
        <v>0</v>
      </c>
      <c r="Y63" s="29">
        <f t="shared" si="45"/>
        <v>34592.881944444285</v>
      </c>
      <c r="Z63" s="9">
        <f t="shared" si="55"/>
        <v>1122916.666666657</v>
      </c>
      <c r="AA63" s="8">
        <f t="shared" si="46"/>
        <v>17311.631944444296</v>
      </c>
      <c r="AB63" s="29">
        <f t="shared" si="47"/>
        <v>0</v>
      </c>
      <c r="AC63" s="29">
        <f t="shared" si="48"/>
        <v>31894.965277777628</v>
      </c>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row>
    <row r="64" spans="1:247" s="2" customFormat="1" ht="15" x14ac:dyDescent="0.25">
      <c r="A64" s="7" t="s">
        <v>58</v>
      </c>
      <c r="B64" s="9">
        <f t="shared" si="49"/>
        <v>2158333.3333333191</v>
      </c>
      <c r="C64" s="8">
        <f t="shared" si="28"/>
        <v>33274.305555555336</v>
      </c>
      <c r="D64" s="29">
        <f t="shared" si="29"/>
        <v>0</v>
      </c>
      <c r="E64" s="29">
        <f t="shared" si="30"/>
        <v>47857.638888888672</v>
      </c>
      <c r="F64" s="9">
        <f t="shared" si="50"/>
        <v>1983333.3333333191</v>
      </c>
      <c r="G64" s="8">
        <f t="shared" si="31"/>
        <v>30576.388888888669</v>
      </c>
      <c r="H64" s="29">
        <f t="shared" si="32"/>
        <v>0</v>
      </c>
      <c r="I64" s="29">
        <f t="shared" si="33"/>
        <v>45159.722222222001</v>
      </c>
      <c r="J64" s="9">
        <f t="shared" si="51"/>
        <v>1808333.33333332</v>
      </c>
      <c r="K64" s="8">
        <f t="shared" si="34"/>
        <v>27878.472222222019</v>
      </c>
      <c r="L64" s="29">
        <f t="shared" si="35"/>
        <v>0</v>
      </c>
      <c r="M64" s="29">
        <f t="shared" si="36"/>
        <v>42461.805555555351</v>
      </c>
      <c r="N64" s="9">
        <f t="shared" si="52"/>
        <v>1633333.3333333209</v>
      </c>
      <c r="O64" s="8">
        <f t="shared" si="37"/>
        <v>25180.555555555366</v>
      </c>
      <c r="P64" s="29">
        <f t="shared" si="38"/>
        <v>0</v>
      </c>
      <c r="Q64" s="29">
        <f t="shared" si="39"/>
        <v>39763.888888888701</v>
      </c>
      <c r="R64" s="9">
        <f t="shared" si="53"/>
        <v>1458333.3333333218</v>
      </c>
      <c r="S64" s="8">
        <f t="shared" si="40"/>
        <v>22482.638888888712</v>
      </c>
      <c r="T64" s="29">
        <f t="shared" si="41"/>
        <v>0</v>
      </c>
      <c r="U64" s="29">
        <f t="shared" si="42"/>
        <v>37065.972222222044</v>
      </c>
      <c r="V64" s="9">
        <f t="shared" si="54"/>
        <v>1283333.3333333228</v>
      </c>
      <c r="W64" s="8">
        <f t="shared" si="43"/>
        <v>19784.722222222059</v>
      </c>
      <c r="X64" s="29">
        <f t="shared" si="44"/>
        <v>0</v>
      </c>
      <c r="Y64" s="29">
        <f t="shared" si="45"/>
        <v>34368.055555555395</v>
      </c>
      <c r="Z64" s="9">
        <f t="shared" si="55"/>
        <v>1108333.3333333237</v>
      </c>
      <c r="AA64" s="8">
        <f t="shared" si="46"/>
        <v>17086.805555555409</v>
      </c>
      <c r="AB64" s="29">
        <f t="shared" si="47"/>
        <v>0</v>
      </c>
      <c r="AC64" s="29">
        <f t="shared" si="48"/>
        <v>31670.138888888745</v>
      </c>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row>
    <row r="65" spans="1:247" s="2" customFormat="1" ht="15" x14ac:dyDescent="0.25">
      <c r="A65" s="7" t="s">
        <v>59</v>
      </c>
      <c r="B65" s="9">
        <f t="shared" si="49"/>
        <v>2143749.9999999856</v>
      </c>
      <c r="C65" s="8">
        <f t="shared" si="28"/>
        <v>33049.479166666446</v>
      </c>
      <c r="D65" s="29">
        <f t="shared" si="29"/>
        <v>0</v>
      </c>
      <c r="E65" s="29">
        <f t="shared" si="30"/>
        <v>47632.812499999782</v>
      </c>
      <c r="F65" s="9">
        <f t="shared" si="50"/>
        <v>1968749.9999999858</v>
      </c>
      <c r="G65" s="8">
        <f t="shared" si="31"/>
        <v>30351.562499999782</v>
      </c>
      <c r="H65" s="29">
        <f t="shared" si="32"/>
        <v>0</v>
      </c>
      <c r="I65" s="29">
        <f t="shared" si="33"/>
        <v>44934.895833333117</v>
      </c>
      <c r="J65" s="9">
        <f t="shared" si="51"/>
        <v>1793749.9999999867</v>
      </c>
      <c r="K65" s="8">
        <f t="shared" si="34"/>
        <v>27653.645833333128</v>
      </c>
      <c r="L65" s="29">
        <f t="shared" si="35"/>
        <v>0</v>
      </c>
      <c r="M65" s="29">
        <f t="shared" si="36"/>
        <v>42236.979166666461</v>
      </c>
      <c r="N65" s="9">
        <f t="shared" si="52"/>
        <v>1618749.9999999877</v>
      </c>
      <c r="O65" s="8">
        <f t="shared" si="37"/>
        <v>24955.729166666479</v>
      </c>
      <c r="P65" s="29">
        <f t="shared" si="38"/>
        <v>0</v>
      </c>
      <c r="Q65" s="29">
        <f t="shared" si="39"/>
        <v>39539.062499999811</v>
      </c>
      <c r="R65" s="9">
        <f t="shared" si="53"/>
        <v>1443749.9999999886</v>
      </c>
      <c r="S65" s="8">
        <f t="shared" si="40"/>
        <v>22257.812499999825</v>
      </c>
      <c r="T65" s="29">
        <f t="shared" si="41"/>
        <v>0</v>
      </c>
      <c r="U65" s="29">
        <f t="shared" si="42"/>
        <v>36841.145833333161</v>
      </c>
      <c r="V65" s="9">
        <f t="shared" si="54"/>
        <v>1268749.9999999895</v>
      </c>
      <c r="W65" s="8">
        <f t="shared" si="43"/>
        <v>19559.895833333172</v>
      </c>
      <c r="X65" s="29">
        <f t="shared" si="44"/>
        <v>0</v>
      </c>
      <c r="Y65" s="29">
        <f t="shared" si="45"/>
        <v>34143.229166666504</v>
      </c>
      <c r="Z65" s="9">
        <f t="shared" si="55"/>
        <v>1093749.9999999905</v>
      </c>
      <c r="AA65" s="8">
        <f t="shared" si="46"/>
        <v>16861.979166666519</v>
      </c>
      <c r="AB65" s="29">
        <f t="shared" si="47"/>
        <v>0</v>
      </c>
      <c r="AC65" s="29">
        <f t="shared" si="48"/>
        <v>31445.312499999854</v>
      </c>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row>
    <row r="66" spans="1:247" s="2" customFormat="1" ht="15" x14ac:dyDescent="0.25">
      <c r="A66" s="7" t="s">
        <v>60</v>
      </c>
      <c r="B66" s="9">
        <f t="shared" si="49"/>
        <v>2129166.6666666521</v>
      </c>
      <c r="C66" s="8">
        <f t="shared" si="28"/>
        <v>32824.652777777555</v>
      </c>
      <c r="D66" s="29">
        <f t="shared" si="29"/>
        <v>0</v>
      </c>
      <c r="E66" s="29">
        <f t="shared" si="30"/>
        <v>47407.986111110891</v>
      </c>
      <c r="F66" s="9">
        <f t="shared" si="50"/>
        <v>1954166.6666666525</v>
      </c>
      <c r="G66" s="8">
        <f t="shared" si="31"/>
        <v>30126.736111110895</v>
      </c>
      <c r="H66" s="29">
        <f t="shared" si="32"/>
        <v>0</v>
      </c>
      <c r="I66" s="29">
        <f t="shared" si="33"/>
        <v>44710.069444444227</v>
      </c>
      <c r="J66" s="9">
        <f t="shared" si="51"/>
        <v>1779166.6666666535</v>
      </c>
      <c r="K66" s="8">
        <f t="shared" si="34"/>
        <v>27428.819444444242</v>
      </c>
      <c r="L66" s="29">
        <f t="shared" si="35"/>
        <v>0</v>
      </c>
      <c r="M66" s="29">
        <f t="shared" si="36"/>
        <v>42012.152777777577</v>
      </c>
      <c r="N66" s="9">
        <f t="shared" si="52"/>
        <v>1604166.6666666544</v>
      </c>
      <c r="O66" s="8">
        <f t="shared" si="37"/>
        <v>24730.902777777588</v>
      </c>
      <c r="P66" s="29">
        <f t="shared" si="38"/>
        <v>0</v>
      </c>
      <c r="Q66" s="29">
        <f t="shared" si="39"/>
        <v>39314.23611111092</v>
      </c>
      <c r="R66" s="9">
        <f t="shared" si="53"/>
        <v>1429166.6666666553</v>
      </c>
      <c r="S66" s="8">
        <f t="shared" si="40"/>
        <v>22032.986111110939</v>
      </c>
      <c r="T66" s="29">
        <f t="shared" si="41"/>
        <v>0</v>
      </c>
      <c r="U66" s="29">
        <f t="shared" si="42"/>
        <v>36616.319444444271</v>
      </c>
      <c r="V66" s="9">
        <f t="shared" si="54"/>
        <v>1254166.6666666563</v>
      </c>
      <c r="W66" s="8">
        <f t="shared" si="43"/>
        <v>19335.069444444285</v>
      </c>
      <c r="X66" s="29">
        <f t="shared" si="44"/>
        <v>0</v>
      </c>
      <c r="Y66" s="29">
        <f t="shared" si="45"/>
        <v>33918.402777777621</v>
      </c>
      <c r="Z66" s="9">
        <f t="shared" si="55"/>
        <v>1079166.6666666572</v>
      </c>
      <c r="AA66" s="8">
        <f t="shared" si="46"/>
        <v>16637.152777777632</v>
      </c>
      <c r="AB66" s="29">
        <f t="shared" si="47"/>
        <v>0</v>
      </c>
      <c r="AC66" s="29">
        <f t="shared" si="48"/>
        <v>31220.486111110964</v>
      </c>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row>
    <row r="67" spans="1:247" s="2" customFormat="1" ht="15" x14ac:dyDescent="0.25">
      <c r="A67" s="7" t="s">
        <v>61</v>
      </c>
      <c r="B67" s="9">
        <f t="shared" si="49"/>
        <v>2114583.3333333186</v>
      </c>
      <c r="C67" s="8">
        <f t="shared" si="28"/>
        <v>32599.826388888661</v>
      </c>
      <c r="D67" s="29">
        <f t="shared" si="29"/>
        <v>0</v>
      </c>
      <c r="E67" s="29">
        <f t="shared" si="30"/>
        <v>47183.159722221993</v>
      </c>
      <c r="F67" s="9">
        <f t="shared" si="50"/>
        <v>1939583.3333333193</v>
      </c>
      <c r="G67" s="8">
        <f t="shared" si="31"/>
        <v>29901.909722222008</v>
      </c>
      <c r="H67" s="29">
        <f t="shared" si="32"/>
        <v>0</v>
      </c>
      <c r="I67" s="29">
        <f t="shared" si="33"/>
        <v>44485.243055555344</v>
      </c>
      <c r="J67" s="9">
        <f t="shared" si="51"/>
        <v>1764583.3333333202</v>
      </c>
      <c r="K67" s="8">
        <f t="shared" si="34"/>
        <v>27203.993055555355</v>
      </c>
      <c r="L67" s="29">
        <f t="shared" si="35"/>
        <v>0</v>
      </c>
      <c r="M67" s="29">
        <f t="shared" si="36"/>
        <v>41787.326388888687</v>
      </c>
      <c r="N67" s="9">
        <f t="shared" si="52"/>
        <v>1589583.3333333211</v>
      </c>
      <c r="O67" s="8">
        <f t="shared" si="37"/>
        <v>24506.076388888701</v>
      </c>
      <c r="P67" s="29">
        <f t="shared" si="38"/>
        <v>0</v>
      </c>
      <c r="Q67" s="29">
        <f t="shared" si="39"/>
        <v>39089.409722222037</v>
      </c>
      <c r="R67" s="9">
        <f t="shared" si="53"/>
        <v>1414583.3333333221</v>
      </c>
      <c r="S67" s="8">
        <f t="shared" si="40"/>
        <v>21808.159722222048</v>
      </c>
      <c r="T67" s="29">
        <f t="shared" si="41"/>
        <v>0</v>
      </c>
      <c r="U67" s="29">
        <f t="shared" si="42"/>
        <v>36391.49305555538</v>
      </c>
      <c r="V67" s="9">
        <f t="shared" si="54"/>
        <v>1239583.333333323</v>
      </c>
      <c r="W67" s="8">
        <f t="shared" si="43"/>
        <v>19110.243055555398</v>
      </c>
      <c r="X67" s="29">
        <f t="shared" si="44"/>
        <v>0</v>
      </c>
      <c r="Y67" s="29">
        <f t="shared" si="45"/>
        <v>33693.57638888873</v>
      </c>
      <c r="Z67" s="9">
        <f t="shared" si="55"/>
        <v>1064583.3333333239</v>
      </c>
      <c r="AA67" s="8">
        <f t="shared" si="46"/>
        <v>16412.326388888745</v>
      </c>
      <c r="AB67" s="29">
        <f t="shared" si="47"/>
        <v>0</v>
      </c>
      <c r="AC67" s="29">
        <f t="shared" si="48"/>
        <v>30995.659722222081</v>
      </c>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row>
    <row r="68" spans="1:247" s="2" customFormat="1" ht="15.75" thickBot="1" x14ac:dyDescent="0.3">
      <c r="A68" s="30" t="s">
        <v>23</v>
      </c>
      <c r="B68" s="11"/>
      <c r="C68" s="12">
        <f>SUM(C56:C67)</f>
        <v>406036.45833333075</v>
      </c>
      <c r="D68" s="31">
        <f>SUM(D56:D67)</f>
        <v>33199.999999999898</v>
      </c>
      <c r="E68" s="31">
        <f>SUM(E56:E67)</f>
        <v>614236.45833333069</v>
      </c>
      <c r="F68" s="11"/>
      <c r="G68" s="12">
        <f>SUM(G56:G67)</f>
        <v>373661.45833333064</v>
      </c>
      <c r="H68" s="31">
        <f>SUM(H56:H67)</f>
        <v>31799.99999999988</v>
      </c>
      <c r="I68" s="31">
        <f>SUM(I56:I67)</f>
        <v>580461.45833333058</v>
      </c>
      <c r="J68" s="11"/>
      <c r="K68" s="12">
        <f>SUM(K56:K67)</f>
        <v>341286.45833333081</v>
      </c>
      <c r="L68" s="31">
        <f>SUM(L56:L67)</f>
        <v>30399.999999999891</v>
      </c>
      <c r="M68" s="31">
        <f>SUM(M56:M67)</f>
        <v>546686.45833333069</v>
      </c>
      <c r="N68" s="11"/>
      <c r="O68" s="12">
        <f>SUM(O56:O67)</f>
        <v>308911.45833333099</v>
      </c>
      <c r="P68" s="31">
        <f>SUM(P56:P67)</f>
        <v>28999.999999999898</v>
      </c>
      <c r="Q68" s="31">
        <f>SUM(Q56:Q67)</f>
        <v>512911.45833333081</v>
      </c>
      <c r="R68" s="11"/>
      <c r="S68" s="12">
        <f>SUM(S56:S67)</f>
        <v>276536.45833333122</v>
      </c>
      <c r="T68" s="31">
        <f>SUM(T56:T67)</f>
        <v>27599.999999999905</v>
      </c>
      <c r="U68" s="31">
        <f>SUM(U56:U67)</f>
        <v>479136.45833333104</v>
      </c>
      <c r="V68" s="11"/>
      <c r="W68" s="12">
        <f>SUM(W56:W67)</f>
        <v>244161.45833333133</v>
      </c>
      <c r="X68" s="31">
        <f>SUM(X56:X67)</f>
        <v>26199.999999999913</v>
      </c>
      <c r="Y68" s="31">
        <f>SUM(Y56:Y67)</f>
        <v>445361.45833333128</v>
      </c>
      <c r="Z68" s="11"/>
      <c r="AA68" s="12">
        <f>SUM(AA56:AA67)</f>
        <v>211786.45833333151</v>
      </c>
      <c r="AB68" s="31">
        <f>SUM(AB56:AB67)</f>
        <v>24799.99999999992</v>
      </c>
      <c r="AC68" s="31">
        <f>SUM(AC56:AC67)</f>
        <v>411586.45833333151</v>
      </c>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row>
    <row r="69" spans="1:247" s="2" customFormat="1" ht="12.75" customHeight="1" thickBot="1" x14ac:dyDescent="0.3">
      <c r="A69" s="102" t="s">
        <v>22</v>
      </c>
      <c r="B69" s="68" t="s">
        <v>38</v>
      </c>
      <c r="C69" s="69"/>
      <c r="D69" s="69"/>
      <c r="E69" s="70"/>
      <c r="F69" s="68" t="s">
        <v>39</v>
      </c>
      <c r="G69" s="69"/>
      <c r="H69" s="70"/>
      <c r="I69" s="49"/>
      <c r="J69" s="68" t="s">
        <v>40</v>
      </c>
      <c r="K69" s="69"/>
      <c r="L69" s="69"/>
      <c r="M69" s="70"/>
      <c r="N69" s="68" t="s">
        <v>41</v>
      </c>
      <c r="O69" s="69"/>
      <c r="P69" s="69"/>
      <c r="Q69" s="70"/>
      <c r="R69" s="68" t="s">
        <v>42</v>
      </c>
      <c r="S69" s="69"/>
      <c r="T69" s="69"/>
      <c r="U69" s="70"/>
      <c r="V69" s="68" t="s">
        <v>43</v>
      </c>
      <c r="W69" s="69"/>
      <c r="X69" s="69"/>
      <c r="Y69" s="70"/>
      <c r="Z69" s="68" t="s">
        <v>44</v>
      </c>
      <c r="AA69" s="69"/>
      <c r="AB69" s="69"/>
      <c r="AC69" s="70"/>
      <c r="AD69" s="13"/>
      <c r="AE69" s="13"/>
      <c r="AF69" s="13"/>
      <c r="AG69" s="13"/>
      <c r="AH69" s="13"/>
      <c r="AI69" s="13"/>
      <c r="AJ69" s="13"/>
      <c r="AK69" s="13"/>
      <c r="AL69" s="13"/>
      <c r="AM69" s="13"/>
      <c r="AN69" s="13"/>
      <c r="AO69" s="13"/>
      <c r="AP69" s="13"/>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row>
    <row r="70" spans="1:247" s="2" customFormat="1" ht="75.75" thickBot="1" x14ac:dyDescent="0.3">
      <c r="A70" s="103"/>
      <c r="B70" s="6" t="s">
        <v>45</v>
      </c>
      <c r="C70" s="6" t="s">
        <v>46</v>
      </c>
      <c r="D70" s="6" t="s">
        <v>78</v>
      </c>
      <c r="E70" s="6" t="s">
        <v>47</v>
      </c>
      <c r="F70" s="6" t="s">
        <v>45</v>
      </c>
      <c r="G70" s="6" t="s">
        <v>46</v>
      </c>
      <c r="H70" s="6" t="s">
        <v>78</v>
      </c>
      <c r="I70" s="6" t="s">
        <v>47</v>
      </c>
      <c r="J70" s="6" t="s">
        <v>45</v>
      </c>
      <c r="K70" s="6" t="s">
        <v>46</v>
      </c>
      <c r="L70" s="6" t="s">
        <v>78</v>
      </c>
      <c r="M70" s="6" t="s">
        <v>47</v>
      </c>
      <c r="N70" s="6" t="s">
        <v>45</v>
      </c>
      <c r="O70" s="6" t="s">
        <v>46</v>
      </c>
      <c r="P70" s="6" t="s">
        <v>78</v>
      </c>
      <c r="Q70" s="6" t="s">
        <v>47</v>
      </c>
      <c r="R70" s="6" t="s">
        <v>45</v>
      </c>
      <c r="S70" s="6" t="s">
        <v>46</v>
      </c>
      <c r="T70" s="6" t="s">
        <v>78</v>
      </c>
      <c r="U70" s="6" t="s">
        <v>47</v>
      </c>
      <c r="V70" s="6" t="s">
        <v>45</v>
      </c>
      <c r="W70" s="6" t="s">
        <v>46</v>
      </c>
      <c r="X70" s="6" t="s">
        <v>78</v>
      </c>
      <c r="Y70" s="6" t="s">
        <v>47</v>
      </c>
      <c r="Z70" s="6" t="s">
        <v>45</v>
      </c>
      <c r="AA70" s="6" t="s">
        <v>46</v>
      </c>
      <c r="AB70" s="6" t="s">
        <v>78</v>
      </c>
      <c r="AC70" s="6" t="s">
        <v>47</v>
      </c>
      <c r="AD70" s="13"/>
      <c r="AE70" s="13"/>
      <c r="AF70" s="13"/>
      <c r="AG70" s="13"/>
      <c r="AH70" s="13"/>
      <c r="AI70" s="13"/>
      <c r="AJ70" s="13"/>
      <c r="AK70" s="13"/>
      <c r="AL70" s="13"/>
      <c r="AM70" s="13"/>
      <c r="AN70" s="13"/>
      <c r="AO70" s="13"/>
      <c r="AP70" s="13"/>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row>
    <row r="71" spans="1:247" s="2" customFormat="1" ht="15.75" thickTop="1" x14ac:dyDescent="0.25">
      <c r="A71" s="7" t="s">
        <v>19</v>
      </c>
      <c r="B71" s="9">
        <f>IF(data2=1,IF((Z67-sumproplat2)&gt;1,Z67-sumproplat2,0),IF(Z67-(sumproplat2-AA67-AB67)&gt;0,Z67-(AC67-AA67-AB67),0))</f>
        <v>1049999.9999999907</v>
      </c>
      <c r="C71" s="8">
        <f t="shared" ref="C71:C82" si="56">IF(LEFT($A71,1)*1+LEFT(B$54,2)*12-12&lt;=$J$15,B71*($J$14/12),B71*($J$16/12))</f>
        <v>16187.499999999856</v>
      </c>
      <c r="D71" s="29">
        <f t="shared" ref="D71:D82" si="57">IF(AND($A71="1 міс.",B71&gt;0),$J$29*$J$6+$J$30*B71,0)+IF(B71-IF(data2=1,IF(C71&gt;0.001,C71+sumproplat2,0),IF(B71&gt;sumproplat2*2,sumproplat2,B71+C71))&lt;0,$J$32,0)</f>
        <v>23399.999999999927</v>
      </c>
      <c r="E71" s="29">
        <f t="shared" ref="E71:E82" si="58">IF(data2=1,IF(C71&gt;0.001,C71+D71+sumproplat2,0),IF(B71&gt;sumproplat2*2,sumproplat2+D71,B71+C71+D71))</f>
        <v>54170.833333333117</v>
      </c>
      <c r="F71" s="9">
        <f>IF(data2=1,IF((B82-sumproplat2)&gt;1,B82-sumproplat2,0),IF(B82-(sumproplat2-C82-D82)&gt;0,B82-(E82-C82-D82),0))</f>
        <v>874999.99999999022</v>
      </c>
      <c r="G71" s="8">
        <f t="shared" ref="G71:G82" si="59">IF(LEFT($A71,1)*1+LEFT(F$54,2)*12-12&lt;=$J$15,F71*($J$14/12),F71*($J$16/12))</f>
        <v>13489.583333333183</v>
      </c>
      <c r="H71" s="29">
        <f t="shared" ref="H71:H82" si="60">IF(AND($A71="1 міс.",F71&gt;0),$J$29*$J$6+$J$30*F71,0)+IF(F71-IF(data2=1,IF(G71&gt;0.001,G71+sumproplat2,0),IF(F71&gt;sumproplat2*2,sumproplat2,F71+G71))&lt;0,$J$32,0)</f>
        <v>21999.99999999992</v>
      </c>
      <c r="I71" s="29">
        <f t="shared" ref="I71:I82" si="61">IF(data2=1,IF(G71&gt;0.001,G71+H71+sumproplat2,0),IF(F71&gt;sumproplat2*2,sumproplat2+H71,F71+G71+H71))</f>
        <v>50072.916666666439</v>
      </c>
      <c r="J71" s="9">
        <f>IF(data2=1,IF((F82-sumproplat2)&gt;1,F82-sumproplat2,0),IF(F82-(sumproplat2-G82-H82)&gt;0,F82-(I82-G82-H82),0))</f>
        <v>699999.99999998976</v>
      </c>
      <c r="K71" s="8">
        <f t="shared" ref="K71:K82" si="62">IF(LEFT($A71,1)*1+LEFT(J$54,2)*12-12&lt;=$J$15,J71*($J$14/12),J71*($J$16/12))</f>
        <v>10791.66666666651</v>
      </c>
      <c r="L71" s="29">
        <f t="shared" ref="L71:L82" si="63">IF(AND($A71="1 міс.",J71&gt;0),$J$29*$J$6+$J$30*J71,0)+IF(J71-IF(data2=1,IF(K71&gt;0.001,K71+sumproplat2,0),IF(J71&gt;sumproplat2*2,sumproplat2,J71+K71))&lt;0,$J$32,0)</f>
        <v>20599.99999999992</v>
      </c>
      <c r="M71" s="29">
        <f t="shared" ref="M71:M82" si="64">IF(data2=1,IF(K71&gt;0.001,K71+L71+sumproplat2,0),IF(J71&gt;sumproplat2*2,sumproplat2+L71,J71+K71+L71))</f>
        <v>45974.999999999767</v>
      </c>
      <c r="N71" s="9">
        <f>IF(data2=1,IF((J82-sumproplat2)&gt;1,J82-sumproplat2,0),IF(J82-(sumproplat2-K82-L82)&gt;0,J82-(M82-K82-L82),0))</f>
        <v>524999.99999998929</v>
      </c>
      <c r="O71" s="8">
        <f t="shared" ref="O71:O82" si="65">IF(LEFT($A71,1)*1+LEFT(N$54,2)*12-12&lt;=$J$15,N71*($J$14/12),N71*($J$16/12))</f>
        <v>8093.7499999998354</v>
      </c>
      <c r="P71" s="29">
        <f t="shared" ref="P71:P82" si="66">IF(AND($A71="1 міс.",N71&gt;0),$J$29*$J$6+$J$30*N71,0)+IF(N71-IF(data2=1,IF(O71&gt;0.001,O71+sumproplat2,0),IF(N71&gt;sumproplat2*2,sumproplat2,N71+O71))&lt;0,$J$32,0)</f>
        <v>19199.999999999913</v>
      </c>
      <c r="Q71" s="29">
        <f t="shared" ref="Q71:Q82" si="67">IF(data2=1,IF(O71&gt;0.001,O71+P71+sumproplat2,0),IF(N71&gt;sumproplat2*2,sumproplat2+P71,N71+O71+P71))</f>
        <v>41877.083333333081</v>
      </c>
      <c r="R71" s="9">
        <f>IF(data2=1,IF((N82-sumproplat2)&gt;1,N82-sumproplat2,0),IF(N82-(sumproplat2-O82-P82)&gt;0,N82-(Q82-O82-P82),0))</f>
        <v>349999.99999998952</v>
      </c>
      <c r="S71" s="8">
        <f t="shared" ref="S71:S82" si="68">IF(LEFT($A71,1)*1+LEFT(R$54,2)*12-12&lt;=$J$15,R71*($J$14/12),R71*($J$16/12))</f>
        <v>5395.833333333172</v>
      </c>
      <c r="T71" s="29">
        <f t="shared" ref="T71:T82" si="69">IF(AND($A71="1 міс.",R71&gt;0),$J$29*$J$6+$J$30*R71,0)+IF(R71-IF(data2=1,IF(S71&gt;0.001,S71+sumproplat2,0),IF(R71&gt;sumproplat2*2,sumproplat2,R71+S71))&lt;0,$J$32,0)</f>
        <v>17799.999999999916</v>
      </c>
      <c r="U71" s="29">
        <f t="shared" ref="U71:U82" si="70">IF(data2=1,IF(S71&gt;0.001,S71+T71+sumproplat2,0),IF(R71&gt;sumproplat2*2,sumproplat2+T71,R71+S71+T71))</f>
        <v>37779.166666666424</v>
      </c>
      <c r="V71" s="9">
        <f>IF(data2=1,IF((R82-sumproplat2)&gt;1,R82-sumproplat2,0),IF(R82-(sumproplat2-S82-T82)&gt;0,R82-(U82-S82-T82),0))</f>
        <v>174999.99999998958</v>
      </c>
      <c r="W71" s="8">
        <f t="shared" ref="W71:W82" si="71">IF(LEFT($A71,1)*1+LEFT(V$54,2)*12-12&lt;=$J$15,V71*($J$14/12),V71*($J$16/12))</f>
        <v>2697.916666666506</v>
      </c>
      <c r="X71" s="29">
        <f t="shared" ref="X71:X82" si="72">IF(AND($A71="1 міс.",V71&gt;0),$J$29*$J$6+$J$30*V71,0)+IF(V71-IF(data2=1,IF(W71&gt;0.001,W71+sumproplat2,0),IF(V71&gt;sumproplat2*2,sumproplat2,V71+W71))&lt;0,$J$32,0)</f>
        <v>16399.999999999916</v>
      </c>
      <c r="Y71" s="29">
        <f t="shared" ref="Y71:Y82" si="73">IF(data2=1,IF(W71&gt;0.001,W71+X71+sumproplat2,0),IF(V71&gt;sumproplat2*2,sumproplat2+X71,V71+W71+X71))</f>
        <v>33681.24999999976</v>
      </c>
      <c r="Z71" s="9">
        <f>IF(data2=1,IF((V82-sumproplat2)&gt;1,V82-sumproplat2,0),IF(V82-(sumproplat2-W82-X82)&gt;0,V82-(Y82-W82-X82),0))</f>
        <v>0</v>
      </c>
      <c r="AA71" s="8">
        <f t="shared" ref="AA71:AA82" si="74">IF(LEFT($A71,1)*1+LEFT(Z$54,2)*12-12&lt;=$J$15,Z71*($J$14/12),Z71*($J$16/12))</f>
        <v>0</v>
      </c>
      <c r="AB71" s="29">
        <f t="shared" ref="AB71:AB82" si="75">IF(AND($A71="1 міс.",Z71&gt;0),$J$29*$J$6+$J$30*Z71,0)+IF(Z71-IF(data2=1,IF(AA71&gt;0.001,AA71+sumproplat2,0),IF(Z71&gt;sumproplat2*2,sumproplat2,Z71+AA71))&lt;0,$J$32,0)</f>
        <v>0</v>
      </c>
      <c r="AC71" s="29">
        <f t="shared" ref="AC71:AC82" si="76">IF(data2=1,IF(AA71&gt;0.001,AA71+AB71+sumproplat2,0),IF(Z71&gt;sumproplat2*2,sumproplat2+AB71,Z71+AA71+AB71))</f>
        <v>0</v>
      </c>
      <c r="AD71" s="13"/>
      <c r="AE71" s="13"/>
      <c r="AF71" s="13"/>
      <c r="AG71" s="13"/>
      <c r="AH71" s="13"/>
      <c r="AI71" s="13"/>
      <c r="AJ71" s="13"/>
      <c r="AK71" s="13"/>
      <c r="AL71" s="13"/>
      <c r="AM71" s="13"/>
      <c r="AN71" s="13"/>
      <c r="AO71" s="13"/>
      <c r="AP71" s="13"/>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row>
    <row r="72" spans="1:247" s="2" customFormat="1" ht="15" x14ac:dyDescent="0.25">
      <c r="A72" s="7" t="s">
        <v>20</v>
      </c>
      <c r="B72" s="9">
        <f t="shared" ref="B72:B82" si="77">IF(data2=1,IF((B71-sumproplat2)&gt;1,B71-sumproplat2,0),IF(B71-(sumproplat2-C71-D71)&gt;0,B71-(E71-C71-D71),0))</f>
        <v>1035416.6666666573</v>
      </c>
      <c r="C72" s="8">
        <f t="shared" si="56"/>
        <v>15962.673611110968</v>
      </c>
      <c r="D72" s="29">
        <f t="shared" si="57"/>
        <v>0</v>
      </c>
      <c r="E72" s="29">
        <f t="shared" si="58"/>
        <v>30546.0069444443</v>
      </c>
      <c r="F72" s="9">
        <f t="shared" ref="F72:F82" si="78">IF(data2=1,IF((F71-sumproplat2)&gt;1,F71-sumproplat2,0),IF(F71-(sumproplat2-G71-H71)&gt;0,F71-(I71-G71-H71),0))</f>
        <v>860416.66666665685</v>
      </c>
      <c r="G72" s="8">
        <f t="shared" si="59"/>
        <v>13264.756944444294</v>
      </c>
      <c r="H72" s="29">
        <f t="shared" si="60"/>
        <v>0</v>
      </c>
      <c r="I72" s="29">
        <f t="shared" si="61"/>
        <v>27848.090277777628</v>
      </c>
      <c r="J72" s="9">
        <f t="shared" ref="J72:J82" si="79">IF(data2=1,IF((J71-sumproplat2)&gt;1,J71-sumproplat2,0),IF(J71-(sumproplat2-K71-L71)&gt;0,J71-(M71-K71-L71),0))</f>
        <v>685416.66666665638</v>
      </c>
      <c r="K72" s="8">
        <f t="shared" si="62"/>
        <v>10566.840277777619</v>
      </c>
      <c r="L72" s="29">
        <f t="shared" si="63"/>
        <v>0</v>
      </c>
      <c r="M72" s="29">
        <f t="shared" si="64"/>
        <v>25150.173611110953</v>
      </c>
      <c r="N72" s="9">
        <f t="shared" ref="N72:N82" si="80">IF(data2=1,IF((N71-sumproplat2)&gt;1,N71-sumproplat2,0),IF(N71-(sumproplat2-O71-P71)&gt;0,N71-(Q71-O71-P71),0))</f>
        <v>510416.66666665598</v>
      </c>
      <c r="O72" s="8">
        <f t="shared" si="65"/>
        <v>7868.9236111109467</v>
      </c>
      <c r="P72" s="29">
        <f t="shared" si="66"/>
        <v>0</v>
      </c>
      <c r="Q72" s="29">
        <f t="shared" si="67"/>
        <v>22452.256944444282</v>
      </c>
      <c r="R72" s="9">
        <f t="shared" ref="R72:R82" si="81">IF(data2=1,IF((R71-sumproplat2)&gt;1,R71-sumproplat2,0),IF(R71-(sumproplat2-S71-T71)&gt;0,R71-(U71-S71-T71),0))</f>
        <v>335416.66666665621</v>
      </c>
      <c r="S72" s="8">
        <f t="shared" si="68"/>
        <v>5171.0069444442834</v>
      </c>
      <c r="T72" s="29">
        <f t="shared" si="69"/>
        <v>0</v>
      </c>
      <c r="U72" s="29">
        <f t="shared" si="70"/>
        <v>19754.340277777617</v>
      </c>
      <c r="V72" s="9">
        <f t="shared" ref="V72:V82" si="82">IF(data2=1,IF((V71-sumproplat2)&gt;1,V71-sumproplat2,0),IF(V71-(sumproplat2-W71-X71)&gt;0,V71-(Y71-W71-X71),0))</f>
        <v>160416.66666665624</v>
      </c>
      <c r="W72" s="8">
        <f t="shared" si="71"/>
        <v>2473.0902777776168</v>
      </c>
      <c r="X72" s="29">
        <f t="shared" si="72"/>
        <v>0</v>
      </c>
      <c r="Y72" s="29">
        <f t="shared" si="73"/>
        <v>17056.423611110949</v>
      </c>
      <c r="Z72" s="9">
        <f t="shared" ref="Z72:Z82" si="83">IF(data2=1,IF((Z71-sumproplat2)&gt;1,Z71-sumproplat2,0),IF(Z71-(sumproplat2-AA71-AB71)&gt;0,Z71-(AC71-AA71-AB71),0))</f>
        <v>0</v>
      </c>
      <c r="AA72" s="8">
        <f t="shared" si="74"/>
        <v>0</v>
      </c>
      <c r="AB72" s="29">
        <f t="shared" si="75"/>
        <v>0</v>
      </c>
      <c r="AC72" s="29">
        <f t="shared" si="76"/>
        <v>0</v>
      </c>
      <c r="AD72" s="13"/>
      <c r="AE72" s="13"/>
      <c r="AF72" s="13"/>
      <c r="AG72" s="13"/>
      <c r="AH72" s="13"/>
      <c r="AI72" s="13"/>
      <c r="AJ72" s="13"/>
      <c r="AK72" s="13"/>
      <c r="AL72" s="13"/>
      <c r="AM72" s="13"/>
      <c r="AN72" s="13"/>
      <c r="AO72" s="13"/>
      <c r="AP72" s="13"/>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row>
    <row r="73" spans="1:247" s="2" customFormat="1" ht="15" x14ac:dyDescent="0.25">
      <c r="A73" s="7" t="s">
        <v>21</v>
      </c>
      <c r="B73" s="9">
        <f t="shared" si="77"/>
        <v>1020833.3333333239</v>
      </c>
      <c r="C73" s="8">
        <f t="shared" si="56"/>
        <v>15737.847222222077</v>
      </c>
      <c r="D73" s="29">
        <f t="shared" si="57"/>
        <v>0</v>
      </c>
      <c r="E73" s="29">
        <f t="shared" si="58"/>
        <v>30321.180555555409</v>
      </c>
      <c r="F73" s="9">
        <f t="shared" si="78"/>
        <v>845833.33333332348</v>
      </c>
      <c r="G73" s="8">
        <f t="shared" si="59"/>
        <v>13039.930555555404</v>
      </c>
      <c r="H73" s="29">
        <f t="shared" si="60"/>
        <v>0</v>
      </c>
      <c r="I73" s="29">
        <f t="shared" si="61"/>
        <v>27623.263888888738</v>
      </c>
      <c r="J73" s="9">
        <f t="shared" si="79"/>
        <v>670833.33333332301</v>
      </c>
      <c r="K73" s="8">
        <f t="shared" si="62"/>
        <v>10342.01388888873</v>
      </c>
      <c r="L73" s="29">
        <f t="shared" si="63"/>
        <v>0</v>
      </c>
      <c r="M73" s="29">
        <f t="shared" si="64"/>
        <v>24925.347222222066</v>
      </c>
      <c r="N73" s="9">
        <f t="shared" si="80"/>
        <v>495833.33333332266</v>
      </c>
      <c r="O73" s="8">
        <f t="shared" si="65"/>
        <v>7644.097222222058</v>
      </c>
      <c r="P73" s="29">
        <f t="shared" si="66"/>
        <v>0</v>
      </c>
      <c r="Q73" s="29">
        <f t="shared" si="67"/>
        <v>22227.430555555391</v>
      </c>
      <c r="R73" s="9">
        <f t="shared" si="81"/>
        <v>320833.33333332289</v>
      </c>
      <c r="S73" s="8">
        <f t="shared" si="68"/>
        <v>4946.1805555553947</v>
      </c>
      <c r="T73" s="29">
        <f t="shared" si="69"/>
        <v>0</v>
      </c>
      <c r="U73" s="29">
        <f t="shared" si="70"/>
        <v>19529.51388888873</v>
      </c>
      <c r="V73" s="9">
        <f t="shared" si="82"/>
        <v>145833.33333332289</v>
      </c>
      <c r="W73" s="8">
        <f t="shared" si="71"/>
        <v>2248.2638888887282</v>
      </c>
      <c r="X73" s="29">
        <f t="shared" si="72"/>
        <v>0</v>
      </c>
      <c r="Y73" s="29">
        <f t="shared" si="73"/>
        <v>16831.597222222063</v>
      </c>
      <c r="Z73" s="9">
        <f t="shared" si="83"/>
        <v>0</v>
      </c>
      <c r="AA73" s="8">
        <f t="shared" si="74"/>
        <v>0</v>
      </c>
      <c r="AB73" s="29">
        <f t="shared" si="75"/>
        <v>0</v>
      </c>
      <c r="AC73" s="29">
        <f t="shared" si="76"/>
        <v>0</v>
      </c>
      <c r="AD73" s="13"/>
      <c r="AE73" s="13"/>
      <c r="AF73" s="13"/>
      <c r="AG73" s="13"/>
      <c r="AH73" s="13"/>
      <c r="AI73" s="13"/>
      <c r="AJ73" s="13"/>
      <c r="AK73" s="13"/>
      <c r="AL73" s="13"/>
      <c r="AM73" s="13"/>
      <c r="AN73" s="13"/>
      <c r="AO73" s="13"/>
      <c r="AP73" s="1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row>
    <row r="74" spans="1:247" s="2" customFormat="1" ht="15" x14ac:dyDescent="0.25">
      <c r="A74" s="7" t="s">
        <v>53</v>
      </c>
      <c r="B74" s="9">
        <f t="shared" si="77"/>
        <v>1006249.9999999906</v>
      </c>
      <c r="C74" s="8">
        <f t="shared" si="56"/>
        <v>15513.020833333188</v>
      </c>
      <c r="D74" s="29">
        <f t="shared" si="57"/>
        <v>0</v>
      </c>
      <c r="E74" s="29">
        <f t="shared" si="58"/>
        <v>30096.354166666522</v>
      </c>
      <c r="F74" s="9">
        <f t="shared" si="78"/>
        <v>831249.9999999901</v>
      </c>
      <c r="G74" s="8">
        <f t="shared" si="59"/>
        <v>12815.104166666515</v>
      </c>
      <c r="H74" s="29">
        <f t="shared" si="60"/>
        <v>0</v>
      </c>
      <c r="I74" s="29">
        <f t="shared" si="61"/>
        <v>27398.437499999847</v>
      </c>
      <c r="J74" s="9">
        <f t="shared" si="79"/>
        <v>656249.99999998964</v>
      </c>
      <c r="K74" s="8">
        <f t="shared" si="62"/>
        <v>10117.18749999984</v>
      </c>
      <c r="L74" s="29">
        <f t="shared" si="63"/>
        <v>0</v>
      </c>
      <c r="M74" s="29">
        <f t="shared" si="64"/>
        <v>24700.520833333176</v>
      </c>
      <c r="N74" s="9">
        <f t="shared" si="80"/>
        <v>481249.99999998935</v>
      </c>
      <c r="O74" s="8">
        <f t="shared" si="65"/>
        <v>7419.2708333331693</v>
      </c>
      <c r="P74" s="29">
        <f t="shared" si="66"/>
        <v>0</v>
      </c>
      <c r="Q74" s="29">
        <f t="shared" si="67"/>
        <v>22002.604166666504</v>
      </c>
      <c r="R74" s="9">
        <f t="shared" si="81"/>
        <v>306249.99999998958</v>
      </c>
      <c r="S74" s="8">
        <f t="shared" si="68"/>
        <v>4721.354166666506</v>
      </c>
      <c r="T74" s="29">
        <f t="shared" si="69"/>
        <v>0</v>
      </c>
      <c r="U74" s="29">
        <f t="shared" si="70"/>
        <v>19304.68749999984</v>
      </c>
      <c r="V74" s="9">
        <f t="shared" si="82"/>
        <v>131249.99999998955</v>
      </c>
      <c r="W74" s="8">
        <f t="shared" si="71"/>
        <v>2023.437499999839</v>
      </c>
      <c r="X74" s="29">
        <f t="shared" si="72"/>
        <v>0</v>
      </c>
      <c r="Y74" s="29">
        <f t="shared" si="73"/>
        <v>16606.770833333172</v>
      </c>
      <c r="Z74" s="9">
        <f t="shared" si="83"/>
        <v>0</v>
      </c>
      <c r="AA74" s="8">
        <f t="shared" si="74"/>
        <v>0</v>
      </c>
      <c r="AB74" s="29">
        <f t="shared" si="75"/>
        <v>0</v>
      </c>
      <c r="AC74" s="29">
        <f t="shared" si="76"/>
        <v>0</v>
      </c>
      <c r="AD74" s="13"/>
      <c r="AE74" s="13"/>
      <c r="AF74" s="13"/>
      <c r="AG74" s="13"/>
      <c r="AH74" s="13"/>
      <c r="AI74" s="13"/>
      <c r="AJ74" s="13"/>
      <c r="AK74" s="13"/>
      <c r="AL74" s="13"/>
      <c r="AM74" s="13"/>
      <c r="AN74" s="13"/>
      <c r="AO74" s="13"/>
      <c r="AP74" s="13"/>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row>
    <row r="75" spans="1:247" s="2" customFormat="1" ht="15" x14ac:dyDescent="0.25">
      <c r="A75" s="7" t="s">
        <v>54</v>
      </c>
      <c r="B75" s="9">
        <f t="shared" si="77"/>
        <v>991666.6666666572</v>
      </c>
      <c r="C75" s="8">
        <f t="shared" si="56"/>
        <v>15288.1944444443</v>
      </c>
      <c r="D75" s="29">
        <f t="shared" si="57"/>
        <v>0</v>
      </c>
      <c r="E75" s="29">
        <f t="shared" si="58"/>
        <v>29871.527777777635</v>
      </c>
      <c r="F75" s="9">
        <f t="shared" si="78"/>
        <v>816666.66666665673</v>
      </c>
      <c r="G75" s="8">
        <f t="shared" si="59"/>
        <v>12590.277777777625</v>
      </c>
      <c r="H75" s="29">
        <f t="shared" si="60"/>
        <v>0</v>
      </c>
      <c r="I75" s="29">
        <f t="shared" si="61"/>
        <v>27173.611111110957</v>
      </c>
      <c r="J75" s="9">
        <f t="shared" si="79"/>
        <v>641666.66666665627</v>
      </c>
      <c r="K75" s="8">
        <f t="shared" si="62"/>
        <v>9892.3611111109512</v>
      </c>
      <c r="L75" s="29">
        <f t="shared" si="63"/>
        <v>0</v>
      </c>
      <c r="M75" s="29">
        <f t="shared" si="64"/>
        <v>24475.694444444285</v>
      </c>
      <c r="N75" s="9">
        <f t="shared" si="80"/>
        <v>466666.66666665603</v>
      </c>
      <c r="O75" s="8">
        <f t="shared" si="65"/>
        <v>7194.4444444442806</v>
      </c>
      <c r="P75" s="29">
        <f t="shared" si="66"/>
        <v>0</v>
      </c>
      <c r="Q75" s="29">
        <f t="shared" si="67"/>
        <v>21777.777777777614</v>
      </c>
      <c r="R75" s="9">
        <f t="shared" si="81"/>
        <v>291666.66666665627</v>
      </c>
      <c r="S75" s="8">
        <f t="shared" si="68"/>
        <v>4496.5277777776173</v>
      </c>
      <c r="T75" s="29">
        <f t="shared" si="69"/>
        <v>0</v>
      </c>
      <c r="U75" s="29">
        <f t="shared" si="70"/>
        <v>19079.861111110949</v>
      </c>
      <c r="V75" s="9">
        <f t="shared" si="82"/>
        <v>116666.66666665622</v>
      </c>
      <c r="W75" s="8">
        <f t="shared" si="71"/>
        <v>1798.6111111109501</v>
      </c>
      <c r="X75" s="29">
        <f t="shared" si="72"/>
        <v>0</v>
      </c>
      <c r="Y75" s="29">
        <f t="shared" si="73"/>
        <v>16381.944444444283</v>
      </c>
      <c r="Z75" s="9">
        <f t="shared" si="83"/>
        <v>0</v>
      </c>
      <c r="AA75" s="8">
        <f t="shared" si="74"/>
        <v>0</v>
      </c>
      <c r="AB75" s="29">
        <f t="shared" si="75"/>
        <v>0</v>
      </c>
      <c r="AC75" s="29">
        <f t="shared" si="76"/>
        <v>0</v>
      </c>
      <c r="AD75" s="13"/>
      <c r="AE75" s="13"/>
      <c r="AF75" s="13"/>
      <c r="AG75" s="13"/>
      <c r="AH75" s="13"/>
      <c r="AI75" s="13"/>
      <c r="AJ75" s="13"/>
      <c r="AK75" s="13"/>
      <c r="AL75" s="13"/>
      <c r="AM75" s="13"/>
      <c r="AN75" s="13"/>
      <c r="AO75" s="13"/>
      <c r="AP75" s="13"/>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row>
    <row r="76" spans="1:247" s="2" customFormat="1" ht="15" x14ac:dyDescent="0.25">
      <c r="A76" s="7" t="s">
        <v>55</v>
      </c>
      <c r="B76" s="9">
        <f t="shared" si="77"/>
        <v>977083.33333332383</v>
      </c>
      <c r="C76" s="8">
        <f t="shared" si="56"/>
        <v>15063.368055555409</v>
      </c>
      <c r="D76" s="29">
        <f t="shared" si="57"/>
        <v>0</v>
      </c>
      <c r="E76" s="29">
        <f t="shared" si="58"/>
        <v>29646.701388888745</v>
      </c>
      <c r="F76" s="9">
        <f t="shared" si="78"/>
        <v>802083.33333332336</v>
      </c>
      <c r="G76" s="8">
        <f t="shared" si="59"/>
        <v>12365.451388888736</v>
      </c>
      <c r="H76" s="29">
        <f t="shared" si="60"/>
        <v>0</v>
      </c>
      <c r="I76" s="29">
        <f t="shared" si="61"/>
        <v>26948.78472222207</v>
      </c>
      <c r="J76" s="9">
        <f t="shared" si="79"/>
        <v>627083.33333332289</v>
      </c>
      <c r="K76" s="8">
        <f t="shared" si="62"/>
        <v>9667.5347222220607</v>
      </c>
      <c r="L76" s="29">
        <f t="shared" si="63"/>
        <v>0</v>
      </c>
      <c r="M76" s="29">
        <f t="shared" si="64"/>
        <v>24250.868055555395</v>
      </c>
      <c r="N76" s="9">
        <f t="shared" si="80"/>
        <v>452083.33333332272</v>
      </c>
      <c r="O76" s="8">
        <f t="shared" si="65"/>
        <v>6969.6180555553919</v>
      </c>
      <c r="P76" s="29">
        <f t="shared" si="66"/>
        <v>0</v>
      </c>
      <c r="Q76" s="29">
        <f t="shared" si="67"/>
        <v>21552.951388888727</v>
      </c>
      <c r="R76" s="9">
        <f t="shared" si="81"/>
        <v>277083.33333332295</v>
      </c>
      <c r="S76" s="8">
        <f t="shared" si="68"/>
        <v>4271.7013888887286</v>
      </c>
      <c r="T76" s="29">
        <f t="shared" si="69"/>
        <v>0</v>
      </c>
      <c r="U76" s="29">
        <f t="shared" si="70"/>
        <v>18855.034722222063</v>
      </c>
      <c r="V76" s="9">
        <f t="shared" si="82"/>
        <v>102083.33333332289</v>
      </c>
      <c r="W76" s="8">
        <f t="shared" si="71"/>
        <v>1573.7847222220614</v>
      </c>
      <c r="X76" s="29">
        <f t="shared" si="72"/>
        <v>0</v>
      </c>
      <c r="Y76" s="29">
        <f t="shared" si="73"/>
        <v>16157.118055555395</v>
      </c>
      <c r="Z76" s="9">
        <f t="shared" si="83"/>
        <v>0</v>
      </c>
      <c r="AA76" s="8">
        <f t="shared" si="74"/>
        <v>0</v>
      </c>
      <c r="AB76" s="29">
        <f t="shared" si="75"/>
        <v>0</v>
      </c>
      <c r="AC76" s="29">
        <f t="shared" si="76"/>
        <v>0</v>
      </c>
      <c r="AD76" s="13"/>
      <c r="AE76" s="13"/>
      <c r="AF76" s="13"/>
      <c r="AG76" s="13"/>
      <c r="AH76" s="13"/>
      <c r="AI76" s="13"/>
      <c r="AJ76" s="13"/>
      <c r="AK76" s="13"/>
      <c r="AL76" s="13"/>
      <c r="AM76" s="13"/>
      <c r="AN76" s="13"/>
      <c r="AO76" s="13"/>
      <c r="AP76" s="13"/>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row>
    <row r="77" spans="1:247" s="2" customFormat="1" ht="15" x14ac:dyDescent="0.25">
      <c r="A77" s="7" t="s">
        <v>56</v>
      </c>
      <c r="B77" s="9">
        <f t="shared" si="77"/>
        <v>962499.99999999045</v>
      </c>
      <c r="C77" s="8">
        <f t="shared" si="56"/>
        <v>14838.541666666521</v>
      </c>
      <c r="D77" s="29">
        <f t="shared" si="57"/>
        <v>0</v>
      </c>
      <c r="E77" s="29">
        <f t="shared" si="58"/>
        <v>29421.874999999854</v>
      </c>
      <c r="F77" s="9">
        <f t="shared" si="78"/>
        <v>787499.99999998999</v>
      </c>
      <c r="G77" s="8">
        <f t="shared" si="59"/>
        <v>12140.624999999845</v>
      </c>
      <c r="H77" s="29">
        <f t="shared" si="60"/>
        <v>0</v>
      </c>
      <c r="I77" s="29">
        <f t="shared" si="61"/>
        <v>26723.958333333179</v>
      </c>
      <c r="J77" s="9">
        <f t="shared" si="79"/>
        <v>612499.99999998952</v>
      </c>
      <c r="K77" s="8">
        <f t="shared" si="62"/>
        <v>9442.708333333172</v>
      </c>
      <c r="L77" s="29">
        <f t="shared" si="63"/>
        <v>0</v>
      </c>
      <c r="M77" s="29">
        <f t="shared" si="64"/>
        <v>24026.041666666504</v>
      </c>
      <c r="N77" s="9">
        <f t="shared" si="80"/>
        <v>437499.99999998941</v>
      </c>
      <c r="O77" s="8">
        <f t="shared" si="65"/>
        <v>6744.7916666665033</v>
      </c>
      <c r="P77" s="29">
        <f t="shared" si="66"/>
        <v>0</v>
      </c>
      <c r="Q77" s="29">
        <f t="shared" si="67"/>
        <v>21328.124999999836</v>
      </c>
      <c r="R77" s="9">
        <f t="shared" si="81"/>
        <v>262499.99999998964</v>
      </c>
      <c r="S77" s="8">
        <f t="shared" si="68"/>
        <v>4046.8749999998404</v>
      </c>
      <c r="T77" s="29">
        <f t="shared" si="69"/>
        <v>0</v>
      </c>
      <c r="U77" s="29">
        <f t="shared" si="70"/>
        <v>18630.208333333176</v>
      </c>
      <c r="V77" s="9">
        <f t="shared" si="82"/>
        <v>87499.999999989566</v>
      </c>
      <c r="W77" s="8">
        <f t="shared" si="71"/>
        <v>1348.9583333331725</v>
      </c>
      <c r="X77" s="29">
        <f t="shared" si="72"/>
        <v>0</v>
      </c>
      <c r="Y77" s="29">
        <f t="shared" si="73"/>
        <v>15932.291666666506</v>
      </c>
      <c r="Z77" s="9">
        <f t="shared" si="83"/>
        <v>0</v>
      </c>
      <c r="AA77" s="8">
        <f t="shared" si="74"/>
        <v>0</v>
      </c>
      <c r="AB77" s="29">
        <f t="shared" si="75"/>
        <v>0</v>
      </c>
      <c r="AC77" s="29">
        <f t="shared" si="76"/>
        <v>0</v>
      </c>
      <c r="AD77" s="13"/>
      <c r="AE77" s="13"/>
      <c r="AF77" s="13"/>
      <c r="AG77" s="13"/>
      <c r="AH77" s="13"/>
      <c r="AI77" s="13"/>
      <c r="AJ77" s="13"/>
      <c r="AK77" s="13"/>
      <c r="AL77" s="13"/>
      <c r="AM77" s="13"/>
      <c r="AN77" s="13"/>
      <c r="AO77" s="13"/>
      <c r="AP77" s="13"/>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row>
    <row r="78" spans="1:247" s="2" customFormat="1" ht="15" x14ac:dyDescent="0.25">
      <c r="A78" s="7" t="s">
        <v>57</v>
      </c>
      <c r="B78" s="9">
        <f t="shared" si="77"/>
        <v>947916.66666665708</v>
      </c>
      <c r="C78" s="8">
        <f t="shared" si="56"/>
        <v>14613.71527777763</v>
      </c>
      <c r="D78" s="29">
        <f t="shared" si="57"/>
        <v>0</v>
      </c>
      <c r="E78" s="29">
        <f t="shared" si="58"/>
        <v>29197.048611110964</v>
      </c>
      <c r="F78" s="9">
        <f t="shared" si="78"/>
        <v>772916.66666665662</v>
      </c>
      <c r="G78" s="8">
        <f t="shared" si="59"/>
        <v>11915.798611110957</v>
      </c>
      <c r="H78" s="29">
        <f t="shared" si="60"/>
        <v>0</v>
      </c>
      <c r="I78" s="29">
        <f t="shared" si="61"/>
        <v>26499.131944444292</v>
      </c>
      <c r="J78" s="9">
        <f t="shared" si="79"/>
        <v>597916.66666665615</v>
      </c>
      <c r="K78" s="8">
        <f t="shared" si="62"/>
        <v>9217.8819444442834</v>
      </c>
      <c r="L78" s="29">
        <f t="shared" si="63"/>
        <v>0</v>
      </c>
      <c r="M78" s="29">
        <f t="shared" si="64"/>
        <v>23801.215277777617</v>
      </c>
      <c r="N78" s="9">
        <f t="shared" si="80"/>
        <v>422916.66666665609</v>
      </c>
      <c r="O78" s="8">
        <f t="shared" si="65"/>
        <v>6519.9652777776146</v>
      </c>
      <c r="P78" s="29">
        <f t="shared" si="66"/>
        <v>0</v>
      </c>
      <c r="Q78" s="29">
        <f t="shared" si="67"/>
        <v>21103.298611110949</v>
      </c>
      <c r="R78" s="9">
        <f t="shared" si="81"/>
        <v>247916.6666666563</v>
      </c>
      <c r="S78" s="8">
        <f t="shared" si="68"/>
        <v>3822.0486111109512</v>
      </c>
      <c r="T78" s="29">
        <f t="shared" si="69"/>
        <v>0</v>
      </c>
      <c r="U78" s="29">
        <f t="shared" si="70"/>
        <v>18405.381944444285</v>
      </c>
      <c r="V78" s="9">
        <f t="shared" si="82"/>
        <v>72916.666666656238</v>
      </c>
      <c r="W78" s="8">
        <f t="shared" si="71"/>
        <v>1124.1319444442836</v>
      </c>
      <c r="X78" s="29">
        <f t="shared" si="72"/>
        <v>0</v>
      </c>
      <c r="Y78" s="29">
        <f t="shared" si="73"/>
        <v>15707.465277777617</v>
      </c>
      <c r="Z78" s="9">
        <f t="shared" si="83"/>
        <v>0</v>
      </c>
      <c r="AA78" s="8">
        <f t="shared" si="74"/>
        <v>0</v>
      </c>
      <c r="AB78" s="29">
        <f t="shared" si="75"/>
        <v>0</v>
      </c>
      <c r="AC78" s="29">
        <f t="shared" si="76"/>
        <v>0</v>
      </c>
      <c r="AD78" s="13"/>
      <c r="AE78" s="13"/>
      <c r="AF78" s="13"/>
      <c r="AG78" s="13"/>
      <c r="AH78" s="13"/>
      <c r="AI78" s="13"/>
      <c r="AJ78" s="13"/>
      <c r="AK78" s="13"/>
      <c r="AL78" s="13"/>
      <c r="AM78" s="13"/>
      <c r="AN78" s="13"/>
      <c r="AO78" s="13"/>
      <c r="AP78" s="13"/>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row>
    <row r="79" spans="1:247" s="2" customFormat="1" ht="15" x14ac:dyDescent="0.25">
      <c r="A79" s="7" t="s">
        <v>58</v>
      </c>
      <c r="B79" s="9">
        <f t="shared" si="77"/>
        <v>933333.33333332371</v>
      </c>
      <c r="C79" s="8">
        <f t="shared" si="56"/>
        <v>14388.888888888741</v>
      </c>
      <c r="D79" s="29">
        <f t="shared" si="57"/>
        <v>0</v>
      </c>
      <c r="E79" s="29">
        <f t="shared" si="58"/>
        <v>28972.222222222073</v>
      </c>
      <c r="F79" s="9">
        <f t="shared" si="78"/>
        <v>758333.33333332324</v>
      </c>
      <c r="G79" s="8">
        <f t="shared" si="59"/>
        <v>11690.972222222066</v>
      </c>
      <c r="H79" s="29">
        <f t="shared" si="60"/>
        <v>0</v>
      </c>
      <c r="I79" s="29">
        <f t="shared" si="61"/>
        <v>26274.305555555402</v>
      </c>
      <c r="J79" s="9">
        <f t="shared" si="79"/>
        <v>583333.33333332278</v>
      </c>
      <c r="K79" s="8">
        <f t="shared" si="62"/>
        <v>8993.0555555553929</v>
      </c>
      <c r="L79" s="29">
        <f t="shared" si="63"/>
        <v>0</v>
      </c>
      <c r="M79" s="29">
        <f t="shared" si="64"/>
        <v>23576.388888888727</v>
      </c>
      <c r="N79" s="9">
        <f t="shared" si="80"/>
        <v>408333.33333332278</v>
      </c>
      <c r="O79" s="8">
        <f t="shared" si="65"/>
        <v>6295.1388888887259</v>
      </c>
      <c r="P79" s="29">
        <f t="shared" si="66"/>
        <v>0</v>
      </c>
      <c r="Q79" s="29">
        <f t="shared" si="67"/>
        <v>20878.472222222059</v>
      </c>
      <c r="R79" s="9">
        <f t="shared" si="81"/>
        <v>233333.33333332295</v>
      </c>
      <c r="S79" s="8">
        <f t="shared" si="68"/>
        <v>3597.2222222220621</v>
      </c>
      <c r="T79" s="29">
        <f t="shared" si="69"/>
        <v>0</v>
      </c>
      <c r="U79" s="29">
        <f t="shared" si="70"/>
        <v>18180.555555555395</v>
      </c>
      <c r="V79" s="9">
        <f t="shared" si="82"/>
        <v>58333.333333322902</v>
      </c>
      <c r="W79" s="8">
        <f t="shared" si="71"/>
        <v>899.30555555539479</v>
      </c>
      <c r="X79" s="29">
        <f t="shared" si="72"/>
        <v>0</v>
      </c>
      <c r="Y79" s="29">
        <f t="shared" si="73"/>
        <v>15482.638888888729</v>
      </c>
      <c r="Z79" s="9">
        <f t="shared" si="83"/>
        <v>0</v>
      </c>
      <c r="AA79" s="8">
        <f t="shared" si="74"/>
        <v>0</v>
      </c>
      <c r="AB79" s="29">
        <f t="shared" si="75"/>
        <v>0</v>
      </c>
      <c r="AC79" s="29">
        <f t="shared" si="76"/>
        <v>0</v>
      </c>
      <c r="AD79" s="13"/>
      <c r="AE79" s="13"/>
      <c r="AF79" s="13"/>
      <c r="AG79" s="13"/>
      <c r="AH79" s="13"/>
      <c r="AI79" s="13"/>
      <c r="AJ79" s="13"/>
      <c r="AK79" s="13"/>
      <c r="AL79" s="13"/>
      <c r="AM79" s="13"/>
      <c r="AN79" s="13"/>
      <c r="AO79" s="13"/>
      <c r="AP79" s="13"/>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row>
    <row r="80" spans="1:247" s="2" customFormat="1" ht="15" x14ac:dyDescent="0.25">
      <c r="A80" s="7" t="s">
        <v>59</v>
      </c>
      <c r="B80" s="9">
        <f t="shared" si="77"/>
        <v>918749.99999999034</v>
      </c>
      <c r="C80" s="8">
        <f t="shared" si="56"/>
        <v>14164.062499999851</v>
      </c>
      <c r="D80" s="29">
        <f t="shared" si="57"/>
        <v>0</v>
      </c>
      <c r="E80" s="29">
        <f t="shared" si="58"/>
        <v>28747.395833333183</v>
      </c>
      <c r="F80" s="9">
        <f t="shared" si="78"/>
        <v>743749.99999998987</v>
      </c>
      <c r="G80" s="8">
        <f t="shared" si="59"/>
        <v>11466.145833333178</v>
      </c>
      <c r="H80" s="29">
        <f t="shared" si="60"/>
        <v>0</v>
      </c>
      <c r="I80" s="29">
        <f t="shared" si="61"/>
        <v>26049.479166666511</v>
      </c>
      <c r="J80" s="9">
        <f t="shared" si="79"/>
        <v>568749.99999998941</v>
      </c>
      <c r="K80" s="8">
        <f t="shared" si="62"/>
        <v>8768.2291666665042</v>
      </c>
      <c r="L80" s="29">
        <f t="shared" si="63"/>
        <v>0</v>
      </c>
      <c r="M80" s="29">
        <f t="shared" si="64"/>
        <v>23351.56249999984</v>
      </c>
      <c r="N80" s="9">
        <f t="shared" si="80"/>
        <v>393749.99999998946</v>
      </c>
      <c r="O80" s="8">
        <f t="shared" si="65"/>
        <v>6070.3124999998381</v>
      </c>
      <c r="P80" s="29">
        <f t="shared" si="66"/>
        <v>0</v>
      </c>
      <c r="Q80" s="29">
        <f t="shared" si="67"/>
        <v>20653.645833333172</v>
      </c>
      <c r="R80" s="9">
        <f t="shared" si="81"/>
        <v>218749.99999998961</v>
      </c>
      <c r="S80" s="8">
        <f t="shared" si="68"/>
        <v>3372.3958333331734</v>
      </c>
      <c r="T80" s="29">
        <f t="shared" si="69"/>
        <v>0</v>
      </c>
      <c r="U80" s="29">
        <f t="shared" si="70"/>
        <v>17955.729166666508</v>
      </c>
      <c r="V80" s="9">
        <f t="shared" si="82"/>
        <v>43749.999999989566</v>
      </c>
      <c r="W80" s="8">
        <f t="shared" si="71"/>
        <v>674.47916666650588</v>
      </c>
      <c r="X80" s="29">
        <f t="shared" si="72"/>
        <v>0</v>
      </c>
      <c r="Y80" s="29">
        <f t="shared" si="73"/>
        <v>15257.81249999984</v>
      </c>
      <c r="Z80" s="9">
        <f t="shared" si="83"/>
        <v>0</v>
      </c>
      <c r="AA80" s="8">
        <f t="shared" si="74"/>
        <v>0</v>
      </c>
      <c r="AB80" s="29">
        <f t="shared" si="75"/>
        <v>0</v>
      </c>
      <c r="AC80" s="29">
        <f t="shared" si="76"/>
        <v>0</v>
      </c>
      <c r="AD80" s="13"/>
      <c r="AE80" s="13"/>
      <c r="AF80" s="13"/>
      <c r="AG80" s="13"/>
      <c r="AH80" s="13"/>
      <c r="AI80" s="13"/>
      <c r="AJ80" s="13"/>
      <c r="AK80" s="13"/>
      <c r="AL80" s="13"/>
      <c r="AM80" s="13"/>
      <c r="AN80" s="13"/>
      <c r="AO80" s="13"/>
      <c r="AP80" s="13"/>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row>
    <row r="81" spans="1:247" s="2" customFormat="1" ht="15" x14ac:dyDescent="0.25">
      <c r="A81" s="7" t="s">
        <v>60</v>
      </c>
      <c r="B81" s="9">
        <f t="shared" si="77"/>
        <v>904166.66666665697</v>
      </c>
      <c r="C81" s="8">
        <f t="shared" si="56"/>
        <v>13939.236111110962</v>
      </c>
      <c r="D81" s="29">
        <f t="shared" si="57"/>
        <v>0</v>
      </c>
      <c r="E81" s="29">
        <f t="shared" si="58"/>
        <v>28522.569444444296</v>
      </c>
      <c r="F81" s="9">
        <f t="shared" si="78"/>
        <v>729166.6666666565</v>
      </c>
      <c r="G81" s="8">
        <f t="shared" si="59"/>
        <v>11241.319444444289</v>
      </c>
      <c r="H81" s="29">
        <f t="shared" si="60"/>
        <v>0</v>
      </c>
      <c r="I81" s="29">
        <f t="shared" si="61"/>
        <v>25824.652777777621</v>
      </c>
      <c r="J81" s="9">
        <f t="shared" si="79"/>
        <v>554166.66666665603</v>
      </c>
      <c r="K81" s="8">
        <f t="shared" si="62"/>
        <v>8543.4027777776137</v>
      </c>
      <c r="L81" s="29">
        <f t="shared" si="63"/>
        <v>0</v>
      </c>
      <c r="M81" s="29">
        <f t="shared" si="64"/>
        <v>23126.736111110949</v>
      </c>
      <c r="N81" s="9">
        <f t="shared" si="80"/>
        <v>379166.66666665615</v>
      </c>
      <c r="O81" s="8">
        <f t="shared" si="65"/>
        <v>5845.4861111109494</v>
      </c>
      <c r="P81" s="29">
        <f t="shared" si="66"/>
        <v>0</v>
      </c>
      <c r="Q81" s="29">
        <f t="shared" si="67"/>
        <v>20428.819444444285</v>
      </c>
      <c r="R81" s="9">
        <f t="shared" si="81"/>
        <v>204166.66666665627</v>
      </c>
      <c r="S81" s="8">
        <f t="shared" si="68"/>
        <v>3147.5694444442843</v>
      </c>
      <c r="T81" s="29">
        <f t="shared" si="69"/>
        <v>0</v>
      </c>
      <c r="U81" s="29">
        <f t="shared" si="70"/>
        <v>17730.902777777617</v>
      </c>
      <c r="V81" s="9">
        <f t="shared" si="82"/>
        <v>29166.666666656231</v>
      </c>
      <c r="W81" s="8">
        <f t="shared" si="71"/>
        <v>449.6527777776169</v>
      </c>
      <c r="X81" s="29">
        <f t="shared" si="72"/>
        <v>0</v>
      </c>
      <c r="Y81" s="29">
        <f t="shared" si="73"/>
        <v>15032.986111110951</v>
      </c>
      <c r="Z81" s="9">
        <f t="shared" si="83"/>
        <v>0</v>
      </c>
      <c r="AA81" s="8">
        <f t="shared" si="74"/>
        <v>0</v>
      </c>
      <c r="AB81" s="29">
        <f t="shared" si="75"/>
        <v>0</v>
      </c>
      <c r="AC81" s="29">
        <f t="shared" si="76"/>
        <v>0</v>
      </c>
      <c r="AD81" s="13"/>
      <c r="AE81" s="13"/>
      <c r="AF81" s="13"/>
      <c r="AG81" s="13"/>
      <c r="AH81" s="13"/>
      <c r="AI81" s="13"/>
      <c r="AJ81" s="13"/>
      <c r="AK81" s="13"/>
      <c r="AL81" s="13"/>
      <c r="AM81" s="13"/>
      <c r="AN81" s="13"/>
      <c r="AO81" s="13"/>
      <c r="AP81" s="13"/>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row>
    <row r="82" spans="1:247" s="2" customFormat="1" ht="15" x14ac:dyDescent="0.25">
      <c r="A82" s="7" t="s">
        <v>61</v>
      </c>
      <c r="B82" s="9">
        <f t="shared" si="77"/>
        <v>889583.33333332359</v>
      </c>
      <c r="C82" s="8">
        <f t="shared" si="56"/>
        <v>13714.409722222072</v>
      </c>
      <c r="D82" s="29">
        <f t="shared" si="57"/>
        <v>0</v>
      </c>
      <c r="E82" s="29">
        <f t="shared" si="58"/>
        <v>28297.743055555406</v>
      </c>
      <c r="F82" s="9">
        <f t="shared" si="78"/>
        <v>714583.33333332313</v>
      </c>
      <c r="G82" s="8">
        <f t="shared" si="59"/>
        <v>11016.493055555398</v>
      </c>
      <c r="H82" s="29">
        <f t="shared" si="60"/>
        <v>0</v>
      </c>
      <c r="I82" s="29">
        <f t="shared" si="61"/>
        <v>25599.82638888873</v>
      </c>
      <c r="J82" s="9">
        <f t="shared" si="79"/>
        <v>539583.33333332266</v>
      </c>
      <c r="K82" s="8">
        <f t="shared" si="62"/>
        <v>8318.576388888725</v>
      </c>
      <c r="L82" s="29">
        <f t="shared" si="63"/>
        <v>0</v>
      </c>
      <c r="M82" s="29">
        <f t="shared" si="64"/>
        <v>22901.909722222059</v>
      </c>
      <c r="N82" s="9">
        <f t="shared" si="80"/>
        <v>364583.33333332284</v>
      </c>
      <c r="O82" s="8">
        <f t="shared" si="65"/>
        <v>5620.6597222220607</v>
      </c>
      <c r="P82" s="29">
        <f t="shared" si="66"/>
        <v>0</v>
      </c>
      <c r="Q82" s="29">
        <f t="shared" si="67"/>
        <v>20203.993055555395</v>
      </c>
      <c r="R82" s="9">
        <f t="shared" si="81"/>
        <v>189583.33333332292</v>
      </c>
      <c r="S82" s="8">
        <f t="shared" si="68"/>
        <v>2922.7430555553951</v>
      </c>
      <c r="T82" s="29">
        <f t="shared" si="69"/>
        <v>0</v>
      </c>
      <c r="U82" s="29">
        <f t="shared" si="70"/>
        <v>17506.07638888873</v>
      </c>
      <c r="V82" s="9">
        <f t="shared" si="82"/>
        <v>14583.333333322897</v>
      </c>
      <c r="W82" s="8">
        <f t="shared" si="71"/>
        <v>224.82638888872799</v>
      </c>
      <c r="X82" s="29">
        <f t="shared" si="72"/>
        <v>3786</v>
      </c>
      <c r="Y82" s="29">
        <f t="shared" si="73"/>
        <v>18594.159722222063</v>
      </c>
      <c r="Z82" s="9">
        <f t="shared" si="83"/>
        <v>0</v>
      </c>
      <c r="AA82" s="8">
        <f t="shared" si="74"/>
        <v>0</v>
      </c>
      <c r="AB82" s="29">
        <f t="shared" si="75"/>
        <v>0</v>
      </c>
      <c r="AC82" s="29">
        <f t="shared" si="76"/>
        <v>0</v>
      </c>
      <c r="AD82" s="13"/>
      <c r="AE82" s="13"/>
      <c r="AF82" s="13"/>
      <c r="AG82" s="13"/>
      <c r="AH82" s="13"/>
      <c r="AI82" s="13"/>
      <c r="AJ82" s="13"/>
      <c r="AK82" s="13"/>
      <c r="AL82" s="13"/>
      <c r="AM82" s="13"/>
      <c r="AN82" s="13"/>
      <c r="AO82" s="13"/>
      <c r="AP82" s="13"/>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row>
    <row r="83" spans="1:247" s="2" customFormat="1" ht="15.75" thickBot="1" x14ac:dyDescent="0.3">
      <c r="A83" s="30" t="s">
        <v>23</v>
      </c>
      <c r="B83" s="11"/>
      <c r="C83" s="12">
        <f>SUM(C71:C82)</f>
        <v>179411.4583333316</v>
      </c>
      <c r="D83" s="31">
        <f>SUM(D71:D82)</f>
        <v>23399.999999999927</v>
      </c>
      <c r="E83" s="31">
        <f>SUM(E71:E82)</f>
        <v>377811.45833333151</v>
      </c>
      <c r="F83" s="11"/>
      <c r="G83" s="12">
        <f>SUM(G71:G82)</f>
        <v>147036.45833333145</v>
      </c>
      <c r="H83" s="31">
        <f>SUM(H71:H82)</f>
        <v>21999.99999999992</v>
      </c>
      <c r="I83" s="31">
        <f>SUM(I71:I82)</f>
        <v>344036.45833333139</v>
      </c>
      <c r="J83" s="11"/>
      <c r="K83" s="12">
        <f>SUM(K71:K82)</f>
        <v>114661.45833333139</v>
      </c>
      <c r="L83" s="31">
        <f>SUM(L71:L82)</f>
        <v>20599.99999999992</v>
      </c>
      <c r="M83" s="31">
        <f>SUM(M71:M82)</f>
        <v>310261.45833333133</v>
      </c>
      <c r="N83" s="11"/>
      <c r="O83" s="12">
        <f>SUM(O71:O82)</f>
        <v>82286.458333331364</v>
      </c>
      <c r="P83" s="31">
        <f>SUM(P71:P82)</f>
        <v>19199.999999999913</v>
      </c>
      <c r="Q83" s="31">
        <f>SUM(Q71:Q82)</f>
        <v>276486.45833333128</v>
      </c>
      <c r="R83" s="11"/>
      <c r="S83" s="12">
        <f>SUM(S71:S82)</f>
        <v>49911.458333331408</v>
      </c>
      <c r="T83" s="31">
        <f>SUM(T71:T82)</f>
        <v>17799.999999999916</v>
      </c>
      <c r="U83" s="31">
        <f>SUM(U71:U82)</f>
        <v>242711.45833333133</v>
      </c>
      <c r="V83" s="11"/>
      <c r="W83" s="12">
        <f>SUM(W71:W82)</f>
        <v>17536.4583333314</v>
      </c>
      <c r="X83" s="31">
        <f>SUM(X71:X82)</f>
        <v>20185.999999999916</v>
      </c>
      <c r="Y83" s="31">
        <f>SUM(Y71:Y82)</f>
        <v>212722.45833333133</v>
      </c>
      <c r="Z83" s="11"/>
      <c r="AA83" s="12">
        <f>SUM(AA71:AA82)</f>
        <v>0</v>
      </c>
      <c r="AB83" s="31">
        <f>SUM(AB71:AB82)</f>
        <v>0</v>
      </c>
      <c r="AC83" s="31">
        <f>SUM(AC71:AC82)</f>
        <v>0</v>
      </c>
      <c r="AD83" s="13"/>
      <c r="AE83" s="13"/>
      <c r="AF83" s="13"/>
      <c r="AG83" s="13"/>
      <c r="AH83" s="13"/>
      <c r="AI83" s="13"/>
      <c r="AJ83" s="13"/>
      <c r="AK83" s="13"/>
      <c r="AL83" s="13"/>
      <c r="AM83" s="13"/>
      <c r="AN83" s="13"/>
      <c r="AO83" s="13"/>
      <c r="AP83" s="1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row>
    <row r="84" spans="1:247" s="2" customFormat="1" ht="15"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13"/>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row>
    <row r="85" spans="1:247" s="2" customFormat="1" ht="42.75" customHeight="1" x14ac:dyDescent="0.25">
      <c r="A85" s="98" t="s">
        <v>101</v>
      </c>
      <c r="B85" s="98"/>
      <c r="C85" s="98"/>
      <c r="D85" s="98"/>
      <c r="E85" s="98"/>
      <c r="F85" s="98"/>
      <c r="G85" s="98"/>
      <c r="H85" s="98"/>
      <c r="I85" s="98"/>
      <c r="J85" s="98"/>
      <c r="K85" s="45">
        <f>K86+K87</f>
        <v>7206275.1666666269</v>
      </c>
      <c r="L85" s="46"/>
      <c r="M85" s="46"/>
      <c r="N85" s="46"/>
      <c r="O85" s="46"/>
      <c r="P85" s="46"/>
      <c r="Q85" s="46"/>
      <c r="R85" s="46"/>
      <c r="S85" s="46"/>
      <c r="T85" s="46"/>
      <c r="U85" s="46"/>
      <c r="V85" s="46"/>
      <c r="W85" s="46"/>
      <c r="X85" s="46"/>
      <c r="Y85" s="46"/>
      <c r="Z85" s="46"/>
      <c r="AA85" s="46"/>
      <c r="AB85" s="46"/>
      <c r="AC85" s="46"/>
      <c r="AD85" s="13"/>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row>
    <row r="86" spans="1:247" s="2" customFormat="1" ht="30.75" customHeight="1" x14ac:dyDescent="0.25">
      <c r="A86" s="98" t="s">
        <v>102</v>
      </c>
      <c r="B86" s="98"/>
      <c r="C86" s="98"/>
      <c r="D86" s="98"/>
      <c r="E86" s="98"/>
      <c r="F86" s="98"/>
      <c r="G86" s="98"/>
      <c r="H86" s="98"/>
      <c r="I86" s="98"/>
      <c r="J86" s="98"/>
      <c r="K86" s="45">
        <f>C53+G53+K53+O53+S53+W53+AA53+C68+G68+K68+O68+S68+W68+AA68+C83+G83+K83+O83+S83+W83+AA83+$J$21*sumkred2+$J$22+$J$24*sumkred2+sumkred2*$J$25</f>
        <v>6537679.1666666288</v>
      </c>
      <c r="L86" s="46"/>
      <c r="M86" s="46"/>
      <c r="N86" s="46"/>
      <c r="O86" s="46"/>
      <c r="P86" s="46"/>
      <c r="Q86" s="46"/>
      <c r="R86" s="46"/>
      <c r="S86" s="46"/>
      <c r="T86" s="46"/>
      <c r="U86" s="46"/>
      <c r="V86" s="46"/>
      <c r="W86" s="46"/>
      <c r="X86" s="46"/>
      <c r="Y86" s="46"/>
      <c r="Z86" s="46"/>
      <c r="AA86" s="46"/>
      <c r="AB86" s="46"/>
      <c r="AC86" s="4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row>
    <row r="87" spans="1:247" s="2" customFormat="1" ht="30.75" customHeight="1" x14ac:dyDescent="0.25">
      <c r="A87" s="98" t="s">
        <v>103</v>
      </c>
      <c r="B87" s="98"/>
      <c r="C87" s="98"/>
      <c r="D87" s="98"/>
      <c r="E87" s="98"/>
      <c r="F87" s="98"/>
      <c r="G87" s="98"/>
      <c r="H87" s="98"/>
      <c r="I87" s="98"/>
      <c r="J87" s="98"/>
      <c r="K87" s="45">
        <f>D53+H53+L53+P53+T53+X53+AB53+D68+H68+L68+P68+T68+X68+AB68+D83+H83+L83+P83+T83+X83+AB83-($J$21*sumkred2+$J$22+$J$24*sumkred2+sumkred2*$J$25)</f>
        <v>668595.99999999825</v>
      </c>
      <c r="L87" s="46"/>
      <c r="M87" s="46"/>
      <c r="N87" s="46"/>
      <c r="O87" s="46"/>
      <c r="P87" s="46"/>
      <c r="Q87" s="46"/>
      <c r="R87" s="46"/>
      <c r="S87" s="46"/>
      <c r="T87" s="46"/>
      <c r="U87" s="46"/>
      <c r="V87" s="46"/>
      <c r="W87" s="46"/>
      <c r="X87" s="46"/>
      <c r="Y87" s="46"/>
      <c r="Z87" s="46"/>
      <c r="AA87" s="46"/>
      <c r="AB87" s="46"/>
      <c r="AC87" s="46"/>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row>
    <row r="88" spans="1:247" s="2" customFormat="1" ht="29.25" customHeight="1" x14ac:dyDescent="0.25">
      <c r="A88" s="98" t="s">
        <v>5</v>
      </c>
      <c r="B88" s="98"/>
      <c r="C88" s="98"/>
      <c r="D88" s="98"/>
      <c r="E88" s="98"/>
      <c r="F88" s="98"/>
      <c r="G88" s="98"/>
      <c r="H88" s="98"/>
      <c r="I88" s="98"/>
      <c r="J88" s="98"/>
      <c r="K88" s="45">
        <f>E53+I53+M53+Q53+U53+Y53+AC53+E68+I68+M68+Q68+U68+Y68+AC68+E83+I83+M83+Q83+U83+Y83+AC83</f>
        <v>10706275.166666634</v>
      </c>
      <c r="L88" s="46"/>
      <c r="M88" s="46"/>
      <c r="N88" s="46"/>
      <c r="O88" s="46"/>
      <c r="P88" s="46"/>
      <c r="Q88" s="46"/>
      <c r="R88" s="46"/>
      <c r="S88" s="46"/>
      <c r="T88" s="46"/>
      <c r="U88" s="46"/>
      <c r="V88" s="46"/>
      <c r="W88" s="46"/>
      <c r="X88" s="46"/>
      <c r="Y88" s="46"/>
      <c r="Z88" s="46"/>
      <c r="AA88" s="46"/>
      <c r="AB88" s="46"/>
      <c r="AC88" s="46"/>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row>
    <row r="89" spans="1:247" s="2" customFormat="1" ht="25.5" customHeight="1" x14ac:dyDescent="0.25">
      <c r="A89" s="194" t="s">
        <v>79</v>
      </c>
      <c r="B89" s="194"/>
      <c r="C89" s="194"/>
      <c r="D89" s="194"/>
      <c r="E89" s="194"/>
      <c r="F89" s="194"/>
      <c r="G89" s="194"/>
      <c r="H89" s="194"/>
      <c r="I89" s="194"/>
      <c r="J89" s="194"/>
      <c r="K89" s="60">
        <f ca="1">XIRR(C99:C339,B99:B339)</f>
        <v>0.22953565716743474</v>
      </c>
      <c r="L89" s="46"/>
      <c r="M89" s="46"/>
      <c r="N89" s="46"/>
      <c r="O89" s="46"/>
      <c r="P89" s="46"/>
      <c r="Q89" s="46"/>
      <c r="R89" s="46"/>
      <c r="S89" s="46"/>
      <c r="T89" s="46"/>
      <c r="U89" s="46"/>
      <c r="V89" s="46"/>
      <c r="W89" s="46"/>
      <c r="X89" s="46"/>
      <c r="Y89" s="46"/>
      <c r="Z89" s="46"/>
      <c r="AA89" s="46"/>
      <c r="AB89" s="46"/>
      <c r="AC89" s="46"/>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row>
    <row r="90" spans="1:247" s="2" customFormat="1" ht="45.75" customHeight="1" x14ac:dyDescent="0.25">
      <c r="A90" s="98" t="s">
        <v>80</v>
      </c>
      <c r="B90" s="98"/>
      <c r="C90" s="98"/>
      <c r="D90" s="98"/>
      <c r="E90" s="98"/>
      <c r="F90" s="98"/>
      <c r="G90" s="98"/>
      <c r="H90" s="98"/>
      <c r="I90" s="98"/>
      <c r="J90" s="98"/>
      <c r="K90" s="98"/>
      <c r="L90" s="195"/>
      <c r="M90" s="195"/>
      <c r="N90" s="195"/>
      <c r="O90" s="46"/>
      <c r="P90" s="46"/>
      <c r="Q90" s="46"/>
      <c r="R90" s="46"/>
      <c r="S90" s="46"/>
      <c r="T90" s="46"/>
      <c r="U90" s="46"/>
      <c r="V90" s="46"/>
      <c r="W90" s="46"/>
      <c r="X90" s="46"/>
      <c r="Y90" s="46"/>
      <c r="Z90" s="46"/>
      <c r="AA90" s="46"/>
      <c r="AB90" s="46"/>
      <c r="AC90" s="46"/>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row>
    <row r="91" spans="1:247" s="2" customFormat="1" ht="54" customHeight="1" x14ac:dyDescent="0.25">
      <c r="A91" s="98" t="s">
        <v>81</v>
      </c>
      <c r="B91" s="98"/>
      <c r="C91" s="98"/>
      <c r="D91" s="98"/>
      <c r="E91" s="98"/>
      <c r="F91" s="98"/>
      <c r="G91" s="98"/>
      <c r="H91" s="98"/>
      <c r="I91" s="98"/>
      <c r="J91" s="98"/>
      <c r="K91" s="98"/>
      <c r="L91" s="98"/>
      <c r="M91" s="98"/>
      <c r="N91" s="98"/>
      <c r="O91" s="46"/>
      <c r="P91" s="46"/>
      <c r="Q91" s="46"/>
      <c r="R91" s="46"/>
      <c r="S91" s="46"/>
      <c r="T91" s="46"/>
      <c r="U91" s="46"/>
      <c r="V91" s="46"/>
      <c r="W91" s="46"/>
      <c r="X91" s="46"/>
      <c r="Y91" s="46"/>
      <c r="Z91" s="46"/>
      <c r="AA91" s="46"/>
      <c r="AB91" s="46"/>
      <c r="AC91" s="46"/>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row>
    <row r="92" spans="1:247" s="2" customFormat="1" ht="39.75" customHeight="1" x14ac:dyDescent="0.25">
      <c r="A92" s="98" t="s">
        <v>83</v>
      </c>
      <c r="B92" s="98"/>
      <c r="C92" s="98"/>
      <c r="D92" s="98"/>
      <c r="E92" s="98"/>
      <c r="F92" s="98"/>
      <c r="G92" s="98"/>
      <c r="H92" s="98"/>
      <c r="I92" s="98"/>
      <c r="J92" s="98"/>
      <c r="K92" s="98"/>
      <c r="L92" s="98"/>
      <c r="M92" s="98"/>
      <c r="N92" s="98"/>
      <c r="O92" s="46"/>
      <c r="P92" s="46"/>
      <c r="Q92" s="46"/>
      <c r="R92" s="46"/>
      <c r="S92" s="46"/>
      <c r="T92" s="46"/>
      <c r="U92" s="46"/>
      <c r="V92" s="46"/>
      <c r="W92" s="46"/>
      <c r="X92" s="46"/>
      <c r="Y92" s="46"/>
      <c r="Z92" s="46"/>
      <c r="AA92" s="46"/>
      <c r="AB92" s="46"/>
      <c r="AC92" s="46"/>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row>
    <row r="93" spans="1:247" s="2" customFormat="1" ht="15" customHeigh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row>
    <row r="94" spans="1:247" s="2" customFormat="1" ht="33.75" customHeight="1" x14ac:dyDescent="0.25">
      <c r="A94" s="93" t="s">
        <v>9</v>
      </c>
      <c r="B94" s="93"/>
      <c r="C94" s="196">
        <f ca="1">TODAY()</f>
        <v>45559</v>
      </c>
      <c r="D94" s="196"/>
      <c r="E94" s="196"/>
      <c r="F94" s="196"/>
      <c r="G94" s="46"/>
      <c r="H94" s="46"/>
      <c r="I94" s="46"/>
      <c r="J94" s="46"/>
      <c r="K94" s="46"/>
      <c r="L94" s="46"/>
      <c r="M94" s="46"/>
      <c r="N94" s="46"/>
      <c r="O94" s="46"/>
      <c r="P94" s="46"/>
      <c r="Q94" s="46"/>
      <c r="R94" s="46"/>
      <c r="S94" s="46"/>
      <c r="T94" s="46"/>
      <c r="U94" s="46"/>
      <c r="V94" s="46"/>
      <c r="W94" s="46"/>
      <c r="X94" s="46"/>
      <c r="Y94" s="46"/>
      <c r="Z94" s="46"/>
      <c r="AA94" s="46"/>
      <c r="AB94" s="46"/>
      <c r="AC94" s="46"/>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row>
    <row r="95" spans="1:247" ht="15"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row>
    <row r="96" spans="1:247" s="2" customFormat="1" ht="30" customHeight="1" x14ac:dyDescent="0.25">
      <c r="A96" s="95" t="s">
        <v>10</v>
      </c>
      <c r="B96" s="95"/>
      <c r="C96" s="94"/>
      <c r="D96" s="94"/>
      <c r="E96" s="94"/>
      <c r="F96" s="94"/>
      <c r="G96" s="46"/>
      <c r="H96" s="46"/>
      <c r="I96" s="46"/>
      <c r="J96" s="46"/>
      <c r="K96" s="46"/>
      <c r="L96" s="46"/>
      <c r="M96" s="46"/>
      <c r="N96" s="46"/>
      <c r="O96" s="46"/>
      <c r="P96" s="46"/>
      <c r="Q96" s="46"/>
      <c r="R96" s="46"/>
      <c r="S96" s="46"/>
      <c r="T96" s="46"/>
      <c r="U96" s="46"/>
      <c r="V96" s="46"/>
      <c r="W96" s="46"/>
      <c r="X96" s="46"/>
      <c r="Y96" s="46"/>
      <c r="Z96" s="46"/>
      <c r="AA96" s="46"/>
      <c r="AB96" s="46"/>
      <c r="AC96" s="4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row>
    <row r="97" spans="1:247" s="2" customFormat="1" ht="15.75" customHeight="1" x14ac:dyDescent="0.25">
      <c r="A97" s="95"/>
      <c r="B97" s="95"/>
      <c r="C97" s="93" t="s">
        <v>49</v>
      </c>
      <c r="D97" s="93"/>
      <c r="E97" s="93"/>
      <c r="F97" s="93"/>
      <c r="G97" s="46"/>
      <c r="H97" s="46"/>
      <c r="I97" s="46"/>
      <c r="J97" s="46"/>
      <c r="K97" s="46"/>
      <c r="L97" s="46"/>
      <c r="M97" s="46"/>
      <c r="N97" s="46"/>
      <c r="O97" s="46"/>
      <c r="P97" s="46"/>
      <c r="Q97" s="46"/>
      <c r="R97" s="46"/>
      <c r="S97" s="46"/>
      <c r="T97" s="46"/>
      <c r="U97" s="46"/>
      <c r="V97" s="46"/>
      <c r="W97" s="46"/>
      <c r="X97" s="46"/>
      <c r="Y97" s="46"/>
      <c r="Z97" s="46"/>
      <c r="AA97" s="46"/>
      <c r="AB97" s="46"/>
      <c r="AC97" s="46"/>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row>
    <row r="99" spans="1:247" s="2" customFormat="1" ht="15" hidden="1" x14ac:dyDescent="0.25">
      <c r="B99" s="41">
        <f ca="1">TODAY()</f>
        <v>45559</v>
      </c>
      <c r="C99" s="24">
        <f>-sumkred2+D41</f>
        <v>-3350490</v>
      </c>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row>
    <row r="100" spans="1:247" s="2" customFormat="1" ht="15" hidden="1" x14ac:dyDescent="0.25">
      <c r="A100" s="4">
        <v>1</v>
      </c>
      <c r="B100" s="42">
        <f t="shared" ref="B100:B163" ca="1" si="84">EDATE(B99,1)</f>
        <v>45589</v>
      </c>
      <c r="C100" s="43">
        <f>E41-D41</f>
        <v>68541.666666666686</v>
      </c>
      <c r="D100" s="24"/>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row>
    <row r="101" spans="1:247" s="2" customFormat="1" ht="15" hidden="1" x14ac:dyDescent="0.25">
      <c r="A101" s="4">
        <v>2</v>
      </c>
      <c r="B101" s="42">
        <f t="shared" ca="1" si="84"/>
        <v>45620</v>
      </c>
      <c r="C101" s="43">
        <f t="shared" ref="C101:C111" si="85">E42</f>
        <v>68316.840277777781</v>
      </c>
      <c r="D101" s="24"/>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row>
    <row r="102" spans="1:247" s="2" customFormat="1" ht="15" hidden="1" x14ac:dyDescent="0.25">
      <c r="A102" s="4">
        <v>3</v>
      </c>
      <c r="B102" s="42">
        <f t="shared" ca="1" si="84"/>
        <v>45650</v>
      </c>
      <c r="C102" s="43">
        <f t="shared" si="85"/>
        <v>68092.013888888891</v>
      </c>
      <c r="D102" s="24"/>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row>
    <row r="103" spans="1:247" s="2" customFormat="1" ht="15" hidden="1" x14ac:dyDescent="0.25">
      <c r="A103" s="4">
        <v>4</v>
      </c>
      <c r="B103" s="42">
        <f t="shared" ca="1" si="84"/>
        <v>45681</v>
      </c>
      <c r="C103" s="43">
        <f t="shared" si="85"/>
        <v>67867.1875</v>
      </c>
      <c r="D103" s="24"/>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row>
    <row r="104" spans="1:247" s="2" customFormat="1" ht="15" hidden="1" x14ac:dyDescent="0.25">
      <c r="A104" s="4">
        <v>5</v>
      </c>
      <c r="B104" s="42">
        <f t="shared" ca="1" si="84"/>
        <v>45712</v>
      </c>
      <c r="C104" s="43">
        <f t="shared" si="85"/>
        <v>67642.361111111095</v>
      </c>
      <c r="D104" s="2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row>
    <row r="105" spans="1:247" s="2" customFormat="1" ht="15" hidden="1" x14ac:dyDescent="0.25">
      <c r="A105" s="4">
        <v>6</v>
      </c>
      <c r="B105" s="42">
        <f t="shared" ca="1" si="84"/>
        <v>45740</v>
      </c>
      <c r="C105" s="43">
        <f t="shared" si="85"/>
        <v>67417.534722222204</v>
      </c>
      <c r="D105" s="24"/>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row>
    <row r="106" spans="1:247" s="2" customFormat="1" ht="15" hidden="1" x14ac:dyDescent="0.25">
      <c r="A106" s="4">
        <v>7</v>
      </c>
      <c r="B106" s="42">
        <f t="shared" ca="1" si="84"/>
        <v>45771</v>
      </c>
      <c r="C106" s="43">
        <f t="shared" si="85"/>
        <v>67192.708333333314</v>
      </c>
      <c r="D106" s="24"/>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row>
    <row r="107" spans="1:247" s="2" customFormat="1" ht="15" hidden="1" x14ac:dyDescent="0.25">
      <c r="A107" s="4">
        <v>8</v>
      </c>
      <c r="B107" s="42">
        <f t="shared" ca="1" si="84"/>
        <v>45801</v>
      </c>
      <c r="C107" s="43">
        <f t="shared" si="85"/>
        <v>66967.881944444423</v>
      </c>
      <c r="D107" s="24"/>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row>
    <row r="108" spans="1:247" s="2" customFormat="1" ht="15" hidden="1" x14ac:dyDescent="0.25">
      <c r="A108" s="4">
        <v>9</v>
      </c>
      <c r="B108" s="42">
        <f t="shared" ca="1" si="84"/>
        <v>45832</v>
      </c>
      <c r="C108" s="43">
        <f t="shared" si="85"/>
        <v>66743.055555555533</v>
      </c>
      <c r="D108" s="24"/>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row>
    <row r="109" spans="1:247" s="2" customFormat="1" ht="15" hidden="1" x14ac:dyDescent="0.25">
      <c r="A109" s="4">
        <v>10</v>
      </c>
      <c r="B109" s="42">
        <f t="shared" ca="1" si="84"/>
        <v>45862</v>
      </c>
      <c r="C109" s="43">
        <f t="shared" si="85"/>
        <v>66518.229166666642</v>
      </c>
      <c r="D109" s="24"/>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row>
    <row r="110" spans="1:247" s="2" customFormat="1" ht="15" hidden="1" x14ac:dyDescent="0.25">
      <c r="A110" s="4">
        <v>11</v>
      </c>
      <c r="B110" s="42">
        <f t="shared" ca="1" si="84"/>
        <v>45893</v>
      </c>
      <c r="C110" s="43">
        <f t="shared" si="85"/>
        <v>66293.402777777752</v>
      </c>
      <c r="D110" s="24"/>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row>
    <row r="111" spans="1:247" s="2" customFormat="1" ht="15" hidden="1" x14ac:dyDescent="0.25">
      <c r="A111" s="4">
        <v>12</v>
      </c>
      <c r="B111" s="42">
        <f t="shared" ca="1" si="84"/>
        <v>45924</v>
      </c>
      <c r="C111" s="43">
        <f t="shared" si="85"/>
        <v>66068.576388888861</v>
      </c>
      <c r="D111" s="24"/>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row>
    <row r="112" spans="1:247" s="2" customFormat="1" ht="15" hidden="1" x14ac:dyDescent="0.25">
      <c r="A112" s="2">
        <v>13</v>
      </c>
      <c r="B112" s="41">
        <f t="shared" ca="1" si="84"/>
        <v>45954</v>
      </c>
      <c r="C112" s="24">
        <f t="shared" ref="C112:C123" si="86">I41</f>
        <v>107443.74999999996</v>
      </c>
      <c r="D112" s="24"/>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row>
    <row r="113" spans="1:246" s="2" customFormat="1" ht="15" hidden="1" x14ac:dyDescent="0.25">
      <c r="A113" s="2">
        <v>14</v>
      </c>
      <c r="B113" s="41">
        <f t="shared" ca="1" si="84"/>
        <v>45985</v>
      </c>
      <c r="C113" s="24">
        <f t="shared" si="86"/>
        <v>65618.92361111108</v>
      </c>
      <c r="D113" s="24"/>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row>
    <row r="114" spans="1:246" s="2" customFormat="1" ht="15" hidden="1" x14ac:dyDescent="0.25">
      <c r="A114" s="2">
        <v>15</v>
      </c>
      <c r="B114" s="41">
        <f t="shared" ca="1" si="84"/>
        <v>46015</v>
      </c>
      <c r="C114" s="24">
        <f t="shared" si="86"/>
        <v>65394.09722222219</v>
      </c>
      <c r="D114" s="2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row>
    <row r="115" spans="1:246" s="2" customFormat="1" ht="15" hidden="1" x14ac:dyDescent="0.25">
      <c r="A115" s="2">
        <v>16</v>
      </c>
      <c r="B115" s="41">
        <f t="shared" ca="1" si="84"/>
        <v>46046</v>
      </c>
      <c r="C115" s="24">
        <f t="shared" si="86"/>
        <v>65169.270833333299</v>
      </c>
      <c r="D115" s="24"/>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row>
    <row r="116" spans="1:246" s="2" customFormat="1" ht="15" hidden="1" x14ac:dyDescent="0.25">
      <c r="A116" s="2">
        <v>17</v>
      </c>
      <c r="B116" s="41">
        <f t="shared" ca="1" si="84"/>
        <v>46077</v>
      </c>
      <c r="C116" s="24">
        <f t="shared" si="86"/>
        <v>64944.444444444409</v>
      </c>
      <c r="D116" s="24"/>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row>
    <row r="117" spans="1:246" s="2" customFormat="1" ht="15" hidden="1" x14ac:dyDescent="0.25">
      <c r="A117" s="2">
        <v>18</v>
      </c>
      <c r="B117" s="41">
        <f t="shared" ca="1" si="84"/>
        <v>46105</v>
      </c>
      <c r="C117" s="24">
        <f t="shared" si="86"/>
        <v>64719.618055555518</v>
      </c>
      <c r="D117" s="24"/>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row>
    <row r="118" spans="1:246" s="2" customFormat="1" ht="15" hidden="1" x14ac:dyDescent="0.25">
      <c r="A118" s="2">
        <v>19</v>
      </c>
      <c r="B118" s="41">
        <f t="shared" ca="1" si="84"/>
        <v>46136</v>
      </c>
      <c r="C118" s="24">
        <f t="shared" si="86"/>
        <v>64494.791666666628</v>
      </c>
      <c r="D118" s="24"/>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row>
    <row r="119" spans="1:246" s="2" customFormat="1" ht="15" hidden="1" x14ac:dyDescent="0.25">
      <c r="A119" s="2">
        <v>20</v>
      </c>
      <c r="B119" s="41">
        <f t="shared" ca="1" si="84"/>
        <v>46166</v>
      </c>
      <c r="C119" s="24">
        <f t="shared" si="86"/>
        <v>64269.965277777737</v>
      </c>
      <c r="D119" s="24"/>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row>
    <row r="120" spans="1:246" s="2" customFormat="1" ht="15" hidden="1" x14ac:dyDescent="0.25">
      <c r="A120" s="2">
        <v>21</v>
      </c>
      <c r="B120" s="41">
        <f t="shared" ca="1" si="84"/>
        <v>46197</v>
      </c>
      <c r="C120" s="24">
        <f t="shared" si="86"/>
        <v>64045.138888888847</v>
      </c>
      <c r="D120" s="24"/>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row>
    <row r="121" spans="1:246" s="2" customFormat="1" ht="15" hidden="1" x14ac:dyDescent="0.25">
      <c r="A121" s="2">
        <v>22</v>
      </c>
      <c r="B121" s="41">
        <f t="shared" ca="1" si="84"/>
        <v>46227</v>
      </c>
      <c r="C121" s="24">
        <f t="shared" si="86"/>
        <v>63820.312499999956</v>
      </c>
      <c r="D121" s="24"/>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row>
    <row r="122" spans="1:246" s="2" customFormat="1" ht="15" hidden="1" x14ac:dyDescent="0.25">
      <c r="A122" s="2">
        <v>23</v>
      </c>
      <c r="B122" s="41">
        <f t="shared" ca="1" si="84"/>
        <v>46258</v>
      </c>
      <c r="C122" s="24">
        <f t="shared" si="86"/>
        <v>63595.486111111059</v>
      </c>
      <c r="D122" s="24"/>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row>
    <row r="123" spans="1:246" s="2" customFormat="1" ht="15" hidden="1" x14ac:dyDescent="0.25">
      <c r="A123" s="2">
        <v>24</v>
      </c>
      <c r="B123" s="41">
        <f t="shared" ca="1" si="84"/>
        <v>46289</v>
      </c>
      <c r="C123" s="24">
        <f t="shared" si="86"/>
        <v>63370.659722222168</v>
      </c>
      <c r="D123" s="24"/>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row>
    <row r="124" spans="1:246" s="2" customFormat="1" ht="15" hidden="1" x14ac:dyDescent="0.25">
      <c r="A124" s="2">
        <v>25</v>
      </c>
      <c r="B124" s="41">
        <f t="shared" ca="1" si="84"/>
        <v>46319</v>
      </c>
      <c r="C124" s="24">
        <f t="shared" ref="C124:C135" si="87">M41</f>
        <v>103345.83333333324</v>
      </c>
      <c r="D124" s="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row>
    <row r="125" spans="1:246" s="2" customFormat="1" ht="15" hidden="1" x14ac:dyDescent="0.25">
      <c r="A125" s="2">
        <v>26</v>
      </c>
      <c r="B125" s="41">
        <f t="shared" ca="1" si="84"/>
        <v>46350</v>
      </c>
      <c r="C125" s="24">
        <f t="shared" si="87"/>
        <v>62921.006944444387</v>
      </c>
      <c r="D125" s="24"/>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row>
    <row r="126" spans="1:246" s="2" customFormat="1" ht="15" hidden="1" x14ac:dyDescent="0.25">
      <c r="A126" s="2">
        <v>27</v>
      </c>
      <c r="B126" s="41">
        <f t="shared" ca="1" si="84"/>
        <v>46380</v>
      </c>
      <c r="C126" s="24">
        <f t="shared" si="87"/>
        <v>62696.180555555497</v>
      </c>
      <c r="D126" s="24"/>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row>
    <row r="127" spans="1:246" s="2" customFormat="1" ht="15" hidden="1" x14ac:dyDescent="0.25">
      <c r="A127" s="2">
        <v>28</v>
      </c>
      <c r="B127" s="41">
        <f t="shared" ca="1" si="84"/>
        <v>46411</v>
      </c>
      <c r="C127" s="24">
        <f t="shared" si="87"/>
        <v>62471.354166666606</v>
      </c>
      <c r="D127" s="24"/>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row>
    <row r="128" spans="1:246" s="2" customFormat="1" ht="15" hidden="1" x14ac:dyDescent="0.25">
      <c r="A128" s="2">
        <v>29</v>
      </c>
      <c r="B128" s="41">
        <f t="shared" ca="1" si="84"/>
        <v>46442</v>
      </c>
      <c r="C128" s="24">
        <f t="shared" si="87"/>
        <v>62246.527777777716</v>
      </c>
      <c r="D128" s="24"/>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row>
    <row r="129" spans="1:246" s="2" customFormat="1" ht="15" hidden="1" x14ac:dyDescent="0.25">
      <c r="A129" s="2">
        <v>30</v>
      </c>
      <c r="B129" s="41">
        <f t="shared" ca="1" si="84"/>
        <v>46470</v>
      </c>
      <c r="C129" s="24">
        <f t="shared" si="87"/>
        <v>62021.701388888825</v>
      </c>
      <c r="D129" s="24"/>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row>
    <row r="130" spans="1:246" s="2" customFormat="1" ht="15" hidden="1" x14ac:dyDescent="0.25">
      <c r="A130" s="2">
        <v>31</v>
      </c>
      <c r="B130" s="41">
        <f t="shared" ca="1" si="84"/>
        <v>46501</v>
      </c>
      <c r="C130" s="24">
        <f t="shared" si="87"/>
        <v>61796.874999999935</v>
      </c>
      <c r="D130" s="24"/>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row>
    <row r="131" spans="1:246" s="2" customFormat="1" ht="15" hidden="1" x14ac:dyDescent="0.25">
      <c r="A131" s="2">
        <v>32</v>
      </c>
      <c r="B131" s="41">
        <f t="shared" ca="1" si="84"/>
        <v>46531</v>
      </c>
      <c r="C131" s="24">
        <f t="shared" si="87"/>
        <v>61572.048611111044</v>
      </c>
      <c r="D131" s="24"/>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row>
    <row r="132" spans="1:246" s="2" customFormat="1" ht="15" hidden="1" x14ac:dyDescent="0.25">
      <c r="A132" s="2">
        <v>33</v>
      </c>
      <c r="B132" s="41">
        <f t="shared" ca="1" si="84"/>
        <v>46562</v>
      </c>
      <c r="C132" s="24">
        <f t="shared" si="87"/>
        <v>61347.222222222146</v>
      </c>
      <c r="D132" s="24"/>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row>
    <row r="133" spans="1:246" s="2" customFormat="1" ht="15" hidden="1" x14ac:dyDescent="0.25">
      <c r="A133" s="2">
        <v>34</v>
      </c>
      <c r="B133" s="41">
        <f t="shared" ca="1" si="84"/>
        <v>46592</v>
      </c>
      <c r="C133" s="24">
        <f t="shared" si="87"/>
        <v>61122.395833333256</v>
      </c>
      <c r="D133" s="24"/>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row>
    <row r="134" spans="1:246" s="2" customFormat="1" ht="15" hidden="1" x14ac:dyDescent="0.25">
      <c r="A134" s="2">
        <v>35</v>
      </c>
      <c r="B134" s="41">
        <f t="shared" ca="1" si="84"/>
        <v>46623</v>
      </c>
      <c r="C134" s="24">
        <f t="shared" si="87"/>
        <v>60897.569444444365</v>
      </c>
      <c r="D134" s="2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row>
    <row r="135" spans="1:246" s="2" customFormat="1" ht="15" hidden="1" x14ac:dyDescent="0.25">
      <c r="A135" s="2">
        <v>36</v>
      </c>
      <c r="B135" s="41">
        <f t="shared" ca="1" si="84"/>
        <v>46654</v>
      </c>
      <c r="C135" s="24">
        <f t="shared" si="87"/>
        <v>60672.743055555475</v>
      </c>
      <c r="D135" s="24"/>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row>
    <row r="136" spans="1:246" s="2" customFormat="1" ht="15" hidden="1" x14ac:dyDescent="0.25">
      <c r="A136" s="2">
        <v>37</v>
      </c>
      <c r="B136" s="41">
        <f t="shared" ca="1" si="84"/>
        <v>46684</v>
      </c>
      <c r="C136" s="24">
        <f t="shared" ref="C136:C147" si="88">Q41</f>
        <v>99247.916666666526</v>
      </c>
      <c r="D136" s="24"/>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row>
    <row r="137" spans="1:246" s="2" customFormat="1" ht="15" hidden="1" x14ac:dyDescent="0.25">
      <c r="A137" s="2">
        <v>38</v>
      </c>
      <c r="B137" s="41">
        <f t="shared" ca="1" si="84"/>
        <v>46715</v>
      </c>
      <c r="C137" s="24">
        <f t="shared" si="88"/>
        <v>60223.090277777694</v>
      </c>
      <c r="D137" s="24"/>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row>
    <row r="138" spans="1:246" s="2" customFormat="1" ht="15" hidden="1" x14ac:dyDescent="0.25">
      <c r="A138" s="2">
        <v>39</v>
      </c>
      <c r="B138" s="41">
        <f t="shared" ca="1" si="84"/>
        <v>46745</v>
      </c>
      <c r="C138" s="24">
        <f t="shared" si="88"/>
        <v>59998.263888888803</v>
      </c>
      <c r="D138" s="24"/>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row>
    <row r="139" spans="1:246" s="2" customFormat="1" ht="15" hidden="1" x14ac:dyDescent="0.25">
      <c r="A139" s="2">
        <v>40</v>
      </c>
      <c r="B139" s="41">
        <f t="shared" ca="1" si="84"/>
        <v>46776</v>
      </c>
      <c r="C139" s="24">
        <f t="shared" si="88"/>
        <v>59773.437499999913</v>
      </c>
      <c r="D139" s="24"/>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row>
    <row r="140" spans="1:246" s="2" customFormat="1" ht="15" hidden="1" x14ac:dyDescent="0.25">
      <c r="A140" s="2">
        <v>41</v>
      </c>
      <c r="B140" s="41">
        <f t="shared" ca="1" si="84"/>
        <v>46807</v>
      </c>
      <c r="C140" s="24">
        <f t="shared" si="88"/>
        <v>59548.611111111022</v>
      </c>
      <c r="D140" s="24"/>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row>
    <row r="141" spans="1:246" s="2" customFormat="1" ht="15" hidden="1" x14ac:dyDescent="0.25">
      <c r="A141" s="2">
        <v>42</v>
      </c>
      <c r="B141" s="41">
        <f t="shared" ca="1" si="84"/>
        <v>46836</v>
      </c>
      <c r="C141" s="24">
        <f t="shared" si="88"/>
        <v>59323.784722222124</v>
      </c>
      <c r="D141" s="24"/>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row>
    <row r="142" spans="1:246" s="2" customFormat="1" ht="15" hidden="1" x14ac:dyDescent="0.25">
      <c r="A142" s="2">
        <v>43</v>
      </c>
      <c r="B142" s="41">
        <f t="shared" ca="1" si="84"/>
        <v>46867</v>
      </c>
      <c r="C142" s="24">
        <f t="shared" si="88"/>
        <v>59098.958333333234</v>
      </c>
      <c r="D142" s="24"/>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row>
    <row r="143" spans="1:246" s="2" customFormat="1" ht="15" hidden="1" x14ac:dyDescent="0.25">
      <c r="A143" s="2">
        <v>44</v>
      </c>
      <c r="B143" s="41">
        <f t="shared" ca="1" si="84"/>
        <v>46897</v>
      </c>
      <c r="C143" s="24">
        <f t="shared" si="88"/>
        <v>58874.131944444343</v>
      </c>
      <c r="D143" s="24"/>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row>
    <row r="144" spans="1:246" s="2" customFormat="1" ht="15" hidden="1" x14ac:dyDescent="0.25">
      <c r="A144" s="2">
        <v>45</v>
      </c>
      <c r="B144" s="41">
        <f t="shared" ca="1" si="84"/>
        <v>46928</v>
      </c>
      <c r="C144" s="24">
        <f t="shared" si="88"/>
        <v>58649.305555555453</v>
      </c>
      <c r="D144" s="2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row>
    <row r="145" spans="1:246" s="2" customFormat="1" ht="15" hidden="1" x14ac:dyDescent="0.25">
      <c r="A145" s="2">
        <v>46</v>
      </c>
      <c r="B145" s="41">
        <f t="shared" ca="1" si="84"/>
        <v>46958</v>
      </c>
      <c r="C145" s="24">
        <f t="shared" si="88"/>
        <v>58424.479166666562</v>
      </c>
      <c r="D145" s="24"/>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row>
    <row r="146" spans="1:246" s="2" customFormat="1" ht="15" hidden="1" x14ac:dyDescent="0.25">
      <c r="A146" s="2">
        <v>47</v>
      </c>
      <c r="B146" s="41">
        <f t="shared" ca="1" si="84"/>
        <v>46989</v>
      </c>
      <c r="C146" s="24">
        <f t="shared" si="88"/>
        <v>58199.652777777672</v>
      </c>
      <c r="D146" s="24"/>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row>
    <row r="147" spans="1:246" s="2" customFormat="1" ht="15" hidden="1" x14ac:dyDescent="0.25">
      <c r="A147" s="2">
        <v>48</v>
      </c>
      <c r="B147" s="41">
        <f t="shared" ca="1" si="84"/>
        <v>47020</v>
      </c>
      <c r="C147" s="24">
        <f t="shared" si="88"/>
        <v>57974.826388888781</v>
      </c>
      <c r="D147" s="24"/>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row>
    <row r="148" spans="1:246" s="2" customFormat="1" ht="15" hidden="1" x14ac:dyDescent="0.25">
      <c r="A148" s="2">
        <v>49</v>
      </c>
      <c r="B148" s="41">
        <f t="shared" ca="1" si="84"/>
        <v>47050</v>
      </c>
      <c r="C148" s="24">
        <f t="shared" ref="C148:C159" si="89">U41</f>
        <v>95149.999999999825</v>
      </c>
      <c r="D148" s="24"/>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row>
    <row r="149" spans="1:246" s="2" customFormat="1" ht="15" hidden="1" x14ac:dyDescent="0.25">
      <c r="A149" s="2">
        <v>50</v>
      </c>
      <c r="B149" s="41">
        <f t="shared" ca="1" si="84"/>
        <v>47081</v>
      </c>
      <c r="C149" s="24">
        <f t="shared" si="89"/>
        <v>57525.173611111</v>
      </c>
      <c r="D149" s="24"/>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row>
    <row r="150" spans="1:246" s="2" customFormat="1" ht="15" hidden="1" x14ac:dyDescent="0.25">
      <c r="A150" s="2">
        <v>51</v>
      </c>
      <c r="B150" s="41">
        <f t="shared" ca="1" si="84"/>
        <v>47111</v>
      </c>
      <c r="C150" s="24">
        <f t="shared" si="89"/>
        <v>57300.347222222103</v>
      </c>
      <c r="D150" s="24"/>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row>
    <row r="151" spans="1:246" s="2" customFormat="1" ht="15" hidden="1" x14ac:dyDescent="0.25">
      <c r="A151" s="2">
        <v>52</v>
      </c>
      <c r="B151" s="41">
        <f t="shared" ca="1" si="84"/>
        <v>47142</v>
      </c>
      <c r="C151" s="24">
        <f t="shared" si="89"/>
        <v>57075.520833333212</v>
      </c>
      <c r="D151" s="24"/>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row>
    <row r="152" spans="1:246" s="2" customFormat="1" ht="15" hidden="1" x14ac:dyDescent="0.25">
      <c r="A152" s="2">
        <v>53</v>
      </c>
      <c r="B152" s="41">
        <f t="shared" ca="1" si="84"/>
        <v>47173</v>
      </c>
      <c r="C152" s="24">
        <f t="shared" si="89"/>
        <v>56850.694444444322</v>
      </c>
      <c r="D152" s="24"/>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row>
    <row r="153" spans="1:246" s="2" customFormat="1" ht="15" hidden="1" x14ac:dyDescent="0.25">
      <c r="A153" s="2">
        <v>54</v>
      </c>
      <c r="B153" s="41">
        <f t="shared" ca="1" si="84"/>
        <v>47201</v>
      </c>
      <c r="C153" s="24">
        <f t="shared" si="89"/>
        <v>56625.868055555431</v>
      </c>
      <c r="D153" s="24"/>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row>
    <row r="154" spans="1:246" s="2" customFormat="1" ht="15" hidden="1" x14ac:dyDescent="0.25">
      <c r="A154" s="2">
        <v>55</v>
      </c>
      <c r="B154" s="41">
        <f t="shared" ca="1" si="84"/>
        <v>47232</v>
      </c>
      <c r="C154" s="24">
        <f t="shared" si="89"/>
        <v>56401.041666666541</v>
      </c>
      <c r="D154" s="2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row>
    <row r="155" spans="1:246" s="2" customFormat="1" ht="15" hidden="1" x14ac:dyDescent="0.25">
      <c r="A155" s="2">
        <v>56</v>
      </c>
      <c r="B155" s="41">
        <f t="shared" ca="1" si="84"/>
        <v>47262</v>
      </c>
      <c r="C155" s="24">
        <f t="shared" si="89"/>
        <v>56176.21527777765</v>
      </c>
      <c r="D155" s="24"/>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row>
    <row r="156" spans="1:246" s="2" customFormat="1" ht="15" hidden="1" x14ac:dyDescent="0.25">
      <c r="A156" s="2">
        <v>57</v>
      </c>
      <c r="B156" s="41">
        <f t="shared" ca="1" si="84"/>
        <v>47293</v>
      </c>
      <c r="C156" s="24">
        <f t="shared" si="89"/>
        <v>55951.38888888876</v>
      </c>
      <c r="D156" s="24"/>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row>
    <row r="157" spans="1:246" s="2" customFormat="1" ht="15" hidden="1" x14ac:dyDescent="0.25">
      <c r="A157" s="2">
        <v>58</v>
      </c>
      <c r="B157" s="41">
        <f t="shared" ca="1" si="84"/>
        <v>47323</v>
      </c>
      <c r="C157" s="24">
        <f t="shared" si="89"/>
        <v>55726.562499999869</v>
      </c>
      <c r="D157" s="24"/>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row>
    <row r="158" spans="1:246" s="2" customFormat="1" ht="15" hidden="1" x14ac:dyDescent="0.25">
      <c r="A158" s="2">
        <v>59</v>
      </c>
      <c r="B158" s="41">
        <f t="shared" ca="1" si="84"/>
        <v>47354</v>
      </c>
      <c r="C158" s="24">
        <f t="shared" si="89"/>
        <v>55501.736111110979</v>
      </c>
      <c r="D158" s="24"/>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row>
    <row r="159" spans="1:246" s="2" customFormat="1" ht="15" hidden="1" x14ac:dyDescent="0.25">
      <c r="A159" s="2">
        <v>60</v>
      </c>
      <c r="B159" s="41">
        <f t="shared" ca="1" si="84"/>
        <v>47385</v>
      </c>
      <c r="C159" s="24">
        <f t="shared" si="89"/>
        <v>55276.909722222088</v>
      </c>
      <c r="D159" s="24"/>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row>
    <row r="160" spans="1:246" s="2" customFormat="1" ht="15" hidden="1" x14ac:dyDescent="0.25">
      <c r="A160" s="2">
        <v>61</v>
      </c>
      <c r="B160" s="41">
        <f t="shared" ca="1" si="84"/>
        <v>47415</v>
      </c>
      <c r="C160" s="24">
        <f t="shared" ref="C160:C171" si="90">Y41</f>
        <v>91052.08333333311</v>
      </c>
      <c r="D160" s="24"/>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row>
    <row r="161" spans="1:246" s="2" customFormat="1" ht="15" hidden="1" x14ac:dyDescent="0.25">
      <c r="A161" s="2">
        <v>62</v>
      </c>
      <c r="B161" s="41">
        <f t="shared" ca="1" si="84"/>
        <v>47446</v>
      </c>
      <c r="C161" s="24">
        <f t="shared" si="90"/>
        <v>54827.2569444443</v>
      </c>
      <c r="D161" s="24"/>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row>
    <row r="162" spans="1:246" s="2" customFormat="1" ht="15" hidden="1" x14ac:dyDescent="0.25">
      <c r="A162" s="2">
        <v>63</v>
      </c>
      <c r="B162" s="41">
        <f t="shared" ca="1" si="84"/>
        <v>47476</v>
      </c>
      <c r="C162" s="24">
        <f t="shared" si="90"/>
        <v>54602.430555555409</v>
      </c>
      <c r="D162" s="24"/>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row>
    <row r="163" spans="1:246" s="2" customFormat="1" ht="15" hidden="1" x14ac:dyDescent="0.25">
      <c r="A163" s="2">
        <v>64</v>
      </c>
      <c r="B163" s="41">
        <f t="shared" ca="1" si="84"/>
        <v>47507</v>
      </c>
      <c r="C163" s="24">
        <f t="shared" si="90"/>
        <v>54377.604166666519</v>
      </c>
      <c r="D163" s="24"/>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row>
    <row r="164" spans="1:246" s="2" customFormat="1" ht="15" hidden="1" x14ac:dyDescent="0.25">
      <c r="A164" s="2">
        <v>65</v>
      </c>
      <c r="B164" s="41">
        <f t="shared" ref="B164:B227" ca="1" si="91">EDATE(B163,1)</f>
        <v>47538</v>
      </c>
      <c r="C164" s="24">
        <f t="shared" si="90"/>
        <v>54152.777777777628</v>
      </c>
      <c r="D164" s="2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row>
    <row r="165" spans="1:246" s="2" customFormat="1" ht="15" hidden="1" x14ac:dyDescent="0.25">
      <c r="A165" s="2">
        <v>66</v>
      </c>
      <c r="B165" s="41">
        <f t="shared" ca="1" si="91"/>
        <v>47566</v>
      </c>
      <c r="C165" s="24">
        <f t="shared" si="90"/>
        <v>53927.951388888738</v>
      </c>
      <c r="D165" s="24"/>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row>
    <row r="166" spans="1:246" s="2" customFormat="1" ht="15" hidden="1" x14ac:dyDescent="0.25">
      <c r="A166" s="2">
        <v>67</v>
      </c>
      <c r="B166" s="41">
        <f t="shared" ca="1" si="91"/>
        <v>47597</v>
      </c>
      <c r="C166" s="24">
        <f t="shared" si="90"/>
        <v>53703.124999999847</v>
      </c>
      <c r="D166" s="24"/>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row>
    <row r="167" spans="1:246" s="2" customFormat="1" ht="15" hidden="1" x14ac:dyDescent="0.25">
      <c r="A167" s="2">
        <v>68</v>
      </c>
      <c r="B167" s="41">
        <f t="shared" ca="1" si="91"/>
        <v>47627</v>
      </c>
      <c r="C167" s="24">
        <f t="shared" si="90"/>
        <v>53478.298611110957</v>
      </c>
      <c r="D167" s="24"/>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row>
    <row r="168" spans="1:246" s="2" customFormat="1" ht="15" hidden="1" x14ac:dyDescent="0.25">
      <c r="A168" s="2">
        <v>69</v>
      </c>
      <c r="B168" s="41">
        <f t="shared" ca="1" si="91"/>
        <v>47658</v>
      </c>
      <c r="C168" s="24">
        <f t="shared" si="90"/>
        <v>53253.472222222066</v>
      </c>
      <c r="D168" s="24"/>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row>
    <row r="169" spans="1:246" s="2" customFormat="1" ht="15" hidden="1" x14ac:dyDescent="0.25">
      <c r="A169" s="2">
        <v>70</v>
      </c>
      <c r="B169" s="41">
        <f t="shared" ca="1" si="91"/>
        <v>47688</v>
      </c>
      <c r="C169" s="24">
        <f t="shared" si="90"/>
        <v>53028.645833333168</v>
      </c>
      <c r="D169" s="24"/>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row>
    <row r="170" spans="1:246" s="2" customFormat="1" ht="15" hidden="1" x14ac:dyDescent="0.25">
      <c r="A170" s="2">
        <v>71</v>
      </c>
      <c r="B170" s="41">
        <f t="shared" ca="1" si="91"/>
        <v>47719</v>
      </c>
      <c r="C170" s="24">
        <f t="shared" si="90"/>
        <v>52803.819444444278</v>
      </c>
      <c r="D170" s="24"/>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row>
    <row r="171" spans="1:246" s="2" customFormat="1" ht="15" hidden="1" x14ac:dyDescent="0.25">
      <c r="A171" s="2">
        <v>72</v>
      </c>
      <c r="B171" s="41">
        <f t="shared" ca="1" si="91"/>
        <v>47750</v>
      </c>
      <c r="C171" s="24">
        <f t="shared" si="90"/>
        <v>52578.993055555387</v>
      </c>
      <c r="D171" s="24"/>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row>
    <row r="172" spans="1:246" s="2" customFormat="1" ht="15" hidden="1" x14ac:dyDescent="0.25">
      <c r="A172" s="2">
        <v>73</v>
      </c>
      <c r="B172" s="41">
        <f t="shared" ca="1" si="91"/>
        <v>47780</v>
      </c>
      <c r="C172" s="24">
        <f t="shared" ref="C172:C183" si="92">AC41</f>
        <v>86954.16666666641</v>
      </c>
      <c r="D172" s="24"/>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row>
    <row r="173" spans="1:246" s="2" customFormat="1" ht="15" hidden="1" x14ac:dyDescent="0.25">
      <c r="A173" s="2">
        <v>74</v>
      </c>
      <c r="B173" s="41">
        <f t="shared" ca="1" si="91"/>
        <v>47811</v>
      </c>
      <c r="C173" s="24">
        <f t="shared" si="92"/>
        <v>52129.340277777606</v>
      </c>
      <c r="D173" s="24"/>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row>
    <row r="174" spans="1:246" s="2" customFormat="1" ht="15" hidden="1" x14ac:dyDescent="0.25">
      <c r="A174" s="2">
        <v>75</v>
      </c>
      <c r="B174" s="41">
        <f t="shared" ca="1" si="91"/>
        <v>47841</v>
      </c>
      <c r="C174" s="24">
        <f t="shared" si="92"/>
        <v>51904.513888888716</v>
      </c>
      <c r="D174" s="2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row>
    <row r="175" spans="1:246" s="2" customFormat="1" ht="15" hidden="1" x14ac:dyDescent="0.25">
      <c r="A175" s="2">
        <v>76</v>
      </c>
      <c r="B175" s="41">
        <f t="shared" ca="1" si="91"/>
        <v>47872</v>
      </c>
      <c r="C175" s="24">
        <f t="shared" si="92"/>
        <v>51679.687499999825</v>
      </c>
      <c r="D175" s="24"/>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row>
    <row r="176" spans="1:246" s="2" customFormat="1" ht="15" hidden="1" x14ac:dyDescent="0.25">
      <c r="A176" s="2">
        <v>77</v>
      </c>
      <c r="B176" s="41">
        <f t="shared" ca="1" si="91"/>
        <v>47903</v>
      </c>
      <c r="C176" s="24">
        <f t="shared" si="92"/>
        <v>51454.861111110935</v>
      </c>
      <c r="D176" s="24"/>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row>
    <row r="177" spans="1:246" s="2" customFormat="1" ht="15" hidden="1" x14ac:dyDescent="0.25">
      <c r="A177" s="2">
        <v>78</v>
      </c>
      <c r="B177" s="41">
        <f t="shared" ca="1" si="91"/>
        <v>47931</v>
      </c>
      <c r="C177" s="24">
        <f t="shared" si="92"/>
        <v>51230.034722222044</v>
      </c>
      <c r="D177" s="24"/>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row>
    <row r="178" spans="1:246" s="2" customFormat="1" ht="15" hidden="1" x14ac:dyDescent="0.25">
      <c r="A178" s="2">
        <v>79</v>
      </c>
      <c r="B178" s="41">
        <f t="shared" ca="1" si="91"/>
        <v>47962</v>
      </c>
      <c r="C178" s="24">
        <f t="shared" si="92"/>
        <v>51005.208333333147</v>
      </c>
      <c r="D178" s="24"/>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row>
    <row r="179" spans="1:246" s="2" customFormat="1" ht="15" hidden="1" x14ac:dyDescent="0.25">
      <c r="A179" s="2">
        <v>80</v>
      </c>
      <c r="B179" s="41">
        <f t="shared" ca="1" si="91"/>
        <v>47992</v>
      </c>
      <c r="C179" s="24">
        <f t="shared" si="92"/>
        <v>50780.381944444256</v>
      </c>
      <c r="D179" s="24"/>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row>
    <row r="180" spans="1:246" s="2" customFormat="1" ht="15" hidden="1" x14ac:dyDescent="0.25">
      <c r="A180" s="2">
        <v>81</v>
      </c>
      <c r="B180" s="41">
        <f t="shared" ca="1" si="91"/>
        <v>48023</v>
      </c>
      <c r="C180" s="24">
        <f t="shared" si="92"/>
        <v>50555.555555555366</v>
      </c>
      <c r="D180" s="24"/>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row>
    <row r="181" spans="1:246" s="2" customFormat="1" ht="15" hidden="1" x14ac:dyDescent="0.25">
      <c r="A181" s="2">
        <v>82</v>
      </c>
      <c r="B181" s="41">
        <f t="shared" ca="1" si="91"/>
        <v>48053</v>
      </c>
      <c r="C181" s="24">
        <f t="shared" si="92"/>
        <v>50330.729166666475</v>
      </c>
      <c r="D181" s="24"/>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row>
    <row r="182" spans="1:246" s="2" customFormat="1" ht="15" hidden="1" x14ac:dyDescent="0.25">
      <c r="A182" s="2">
        <v>83</v>
      </c>
      <c r="B182" s="41">
        <f t="shared" ca="1" si="91"/>
        <v>48084</v>
      </c>
      <c r="C182" s="24">
        <f t="shared" si="92"/>
        <v>50105.902777777585</v>
      </c>
      <c r="D182" s="24"/>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row>
    <row r="183" spans="1:246" s="2" customFormat="1" ht="15" hidden="1" x14ac:dyDescent="0.25">
      <c r="A183" s="2">
        <v>84</v>
      </c>
      <c r="B183" s="41">
        <f t="shared" ca="1" si="91"/>
        <v>48115</v>
      </c>
      <c r="C183" s="24">
        <f t="shared" si="92"/>
        <v>49881.076388888694</v>
      </c>
      <c r="D183" s="24"/>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row>
    <row r="184" spans="1:246" s="2" customFormat="1" ht="15" hidden="1" x14ac:dyDescent="0.25">
      <c r="A184" s="2">
        <v>85</v>
      </c>
      <c r="B184" s="41">
        <f t="shared" ca="1" si="91"/>
        <v>48145</v>
      </c>
      <c r="C184" s="24">
        <f t="shared" ref="C184:C195" si="93">E56</f>
        <v>82856.249999999694</v>
      </c>
      <c r="D184" s="2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row>
    <row r="185" spans="1:246" s="2" customFormat="1" ht="15" hidden="1" x14ac:dyDescent="0.25">
      <c r="A185" s="2">
        <v>86</v>
      </c>
      <c r="B185" s="41">
        <f t="shared" ca="1" si="91"/>
        <v>48176</v>
      </c>
      <c r="C185" s="24">
        <f t="shared" si="93"/>
        <v>49431.423611110913</v>
      </c>
      <c r="D185" s="24"/>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row>
    <row r="186" spans="1:246" s="2" customFormat="1" ht="15" hidden="1" x14ac:dyDescent="0.25">
      <c r="A186" s="2">
        <v>87</v>
      </c>
      <c r="B186" s="41">
        <f t="shared" ca="1" si="91"/>
        <v>48206</v>
      </c>
      <c r="C186" s="24">
        <f t="shared" si="93"/>
        <v>49206.597222222023</v>
      </c>
      <c r="D186" s="24"/>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row>
    <row r="187" spans="1:246" s="2" customFormat="1" ht="15" hidden="1" x14ac:dyDescent="0.25">
      <c r="A187" s="2">
        <v>88</v>
      </c>
      <c r="B187" s="41">
        <f t="shared" ca="1" si="91"/>
        <v>48237</v>
      </c>
      <c r="C187" s="24">
        <f t="shared" si="93"/>
        <v>48981.770833333132</v>
      </c>
      <c r="D187" s="24"/>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row>
    <row r="188" spans="1:246" s="2" customFormat="1" ht="15" hidden="1" x14ac:dyDescent="0.25">
      <c r="A188" s="2">
        <v>89</v>
      </c>
      <c r="B188" s="41">
        <f t="shared" ca="1" si="91"/>
        <v>48268</v>
      </c>
      <c r="C188" s="24">
        <f t="shared" si="93"/>
        <v>48756.944444444234</v>
      </c>
      <c r="D188" s="24"/>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row>
    <row r="189" spans="1:246" s="2" customFormat="1" ht="15" hidden="1" x14ac:dyDescent="0.25">
      <c r="A189" s="2">
        <v>90</v>
      </c>
      <c r="B189" s="41">
        <f t="shared" ca="1" si="91"/>
        <v>48297</v>
      </c>
      <c r="C189" s="24">
        <f t="shared" si="93"/>
        <v>48532.118055555344</v>
      </c>
      <c r="D189" s="24"/>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row>
    <row r="190" spans="1:246" s="2" customFormat="1" ht="15" hidden="1" x14ac:dyDescent="0.25">
      <c r="A190" s="2">
        <v>91</v>
      </c>
      <c r="B190" s="41">
        <f t="shared" ca="1" si="91"/>
        <v>48328</v>
      </c>
      <c r="C190" s="24">
        <f t="shared" si="93"/>
        <v>48307.291666666453</v>
      </c>
      <c r="D190" s="24"/>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row>
    <row r="191" spans="1:246" s="2" customFormat="1" ht="15" hidden="1" x14ac:dyDescent="0.25">
      <c r="A191" s="2">
        <v>92</v>
      </c>
      <c r="B191" s="41">
        <f t="shared" ca="1" si="91"/>
        <v>48358</v>
      </c>
      <c r="C191" s="24">
        <f t="shared" si="93"/>
        <v>48082.465277777563</v>
      </c>
      <c r="D191" s="24"/>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row>
    <row r="192" spans="1:246" s="2" customFormat="1" ht="15" hidden="1" x14ac:dyDescent="0.25">
      <c r="A192" s="2">
        <v>93</v>
      </c>
      <c r="B192" s="41">
        <f t="shared" ca="1" si="91"/>
        <v>48389</v>
      </c>
      <c r="C192" s="24">
        <f t="shared" si="93"/>
        <v>47857.638888888672</v>
      </c>
      <c r="D192" s="24"/>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row>
    <row r="193" spans="1:246" s="2" customFormat="1" ht="15" hidden="1" x14ac:dyDescent="0.25">
      <c r="A193" s="2">
        <v>94</v>
      </c>
      <c r="B193" s="41">
        <f t="shared" ca="1" si="91"/>
        <v>48419</v>
      </c>
      <c r="C193" s="24">
        <f t="shared" si="93"/>
        <v>47632.812499999782</v>
      </c>
      <c r="D193" s="24"/>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row>
    <row r="194" spans="1:246" s="2" customFormat="1" ht="15" hidden="1" x14ac:dyDescent="0.25">
      <c r="A194" s="2">
        <v>95</v>
      </c>
      <c r="B194" s="41">
        <f t="shared" ca="1" si="91"/>
        <v>48450</v>
      </c>
      <c r="C194" s="24">
        <f t="shared" si="93"/>
        <v>47407.986111110891</v>
      </c>
      <c r="D194" s="2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row>
    <row r="195" spans="1:246" s="2" customFormat="1" ht="15" hidden="1" x14ac:dyDescent="0.25">
      <c r="A195" s="2">
        <v>96</v>
      </c>
      <c r="B195" s="41">
        <f t="shared" ca="1" si="91"/>
        <v>48481</v>
      </c>
      <c r="C195" s="24">
        <f t="shared" si="93"/>
        <v>47183.159722221993</v>
      </c>
      <c r="D195" s="24"/>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row>
    <row r="196" spans="1:246" s="2" customFormat="1" ht="15" hidden="1" x14ac:dyDescent="0.25">
      <c r="A196" s="2">
        <v>97</v>
      </c>
      <c r="B196" s="41">
        <f t="shared" ca="1" si="91"/>
        <v>48511</v>
      </c>
      <c r="C196" s="24">
        <f t="shared" ref="C196:C207" si="94">I56</f>
        <v>78758.333333332979</v>
      </c>
      <c r="D196" s="24"/>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row>
    <row r="197" spans="1:246" s="2" customFormat="1" ht="15" hidden="1" x14ac:dyDescent="0.25">
      <c r="A197" s="2">
        <v>98</v>
      </c>
      <c r="B197" s="41">
        <f t="shared" ca="1" si="91"/>
        <v>48542</v>
      </c>
      <c r="C197" s="24">
        <f t="shared" si="94"/>
        <v>46733.50694444422</v>
      </c>
      <c r="D197" s="24"/>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row>
    <row r="198" spans="1:246" s="2" customFormat="1" ht="15" hidden="1" x14ac:dyDescent="0.25">
      <c r="A198" s="2">
        <v>99</v>
      </c>
      <c r="B198" s="41">
        <f t="shared" ca="1" si="91"/>
        <v>48572</v>
      </c>
      <c r="C198" s="24">
        <f t="shared" si="94"/>
        <v>46508.680555555329</v>
      </c>
      <c r="D198" s="24"/>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row>
    <row r="199" spans="1:246" s="2" customFormat="1" ht="15" hidden="1" x14ac:dyDescent="0.25">
      <c r="A199" s="2">
        <v>100</v>
      </c>
      <c r="B199" s="41">
        <f t="shared" ca="1" si="91"/>
        <v>48603</v>
      </c>
      <c r="C199" s="24">
        <f t="shared" si="94"/>
        <v>46283.854166666439</v>
      </c>
      <c r="D199" s="24"/>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row>
    <row r="200" spans="1:246" s="2" customFormat="1" ht="15" hidden="1" x14ac:dyDescent="0.25">
      <c r="A200" s="2">
        <v>101</v>
      </c>
      <c r="B200" s="41">
        <f t="shared" ca="1" si="91"/>
        <v>48634</v>
      </c>
      <c r="C200" s="24">
        <f t="shared" si="94"/>
        <v>46059.027777777555</v>
      </c>
      <c r="D200" s="24"/>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row>
    <row r="201" spans="1:246" s="2" customFormat="1" ht="15" hidden="1" x14ac:dyDescent="0.25">
      <c r="A201" s="2">
        <v>102</v>
      </c>
      <c r="B201" s="41">
        <f t="shared" ca="1" si="91"/>
        <v>48662</v>
      </c>
      <c r="C201" s="24">
        <f t="shared" si="94"/>
        <v>45834.201388888665</v>
      </c>
      <c r="D201" s="24"/>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row>
    <row r="202" spans="1:246" s="2" customFormat="1" ht="15" hidden="1" x14ac:dyDescent="0.25">
      <c r="A202" s="2">
        <v>103</v>
      </c>
      <c r="B202" s="41">
        <f t="shared" ca="1" si="91"/>
        <v>48693</v>
      </c>
      <c r="C202" s="24">
        <f t="shared" si="94"/>
        <v>45609.374999999782</v>
      </c>
      <c r="D202" s="24"/>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row>
    <row r="203" spans="1:246" s="2" customFormat="1" ht="15" hidden="1" x14ac:dyDescent="0.25">
      <c r="A203" s="2">
        <v>104</v>
      </c>
      <c r="B203" s="41">
        <f t="shared" ca="1" si="91"/>
        <v>48723</v>
      </c>
      <c r="C203" s="24">
        <f t="shared" si="94"/>
        <v>45384.548611110891</v>
      </c>
      <c r="D203" s="24"/>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row>
    <row r="204" spans="1:246" s="2" customFormat="1" ht="15" hidden="1" x14ac:dyDescent="0.25">
      <c r="A204" s="2">
        <v>105</v>
      </c>
      <c r="B204" s="41">
        <f t="shared" ca="1" si="91"/>
        <v>48754</v>
      </c>
      <c r="C204" s="24">
        <f t="shared" si="94"/>
        <v>45159.722222222001</v>
      </c>
      <c r="D204" s="2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row>
    <row r="205" spans="1:246" s="2" customFormat="1" ht="15" hidden="1" x14ac:dyDescent="0.25">
      <c r="A205" s="2">
        <v>106</v>
      </c>
      <c r="B205" s="41">
        <f t="shared" ca="1" si="91"/>
        <v>48784</v>
      </c>
      <c r="C205" s="24">
        <f t="shared" si="94"/>
        <v>44934.895833333117</v>
      </c>
      <c r="D205" s="24"/>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row>
    <row r="206" spans="1:246" s="2" customFormat="1" ht="15" hidden="1" x14ac:dyDescent="0.25">
      <c r="A206" s="2">
        <v>107</v>
      </c>
      <c r="B206" s="41">
        <f t="shared" ca="1" si="91"/>
        <v>48815</v>
      </c>
      <c r="C206" s="24">
        <f t="shared" si="94"/>
        <v>44710.069444444227</v>
      </c>
      <c r="D206" s="24"/>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row>
    <row r="207" spans="1:246" s="2" customFormat="1" ht="15" hidden="1" x14ac:dyDescent="0.25">
      <c r="A207" s="2">
        <v>108</v>
      </c>
      <c r="B207" s="41">
        <f t="shared" ca="1" si="91"/>
        <v>48846</v>
      </c>
      <c r="C207" s="24">
        <f t="shared" si="94"/>
        <v>44485.243055555344</v>
      </c>
      <c r="D207" s="24"/>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row>
    <row r="208" spans="1:246" s="2" customFormat="1" ht="15" hidden="1" x14ac:dyDescent="0.25">
      <c r="A208" s="2">
        <v>109</v>
      </c>
      <c r="B208" s="41">
        <f t="shared" ca="1" si="91"/>
        <v>48876</v>
      </c>
      <c r="C208" s="24">
        <f t="shared" ref="C208:C219" si="95">M56</f>
        <v>74660.416666666337</v>
      </c>
      <c r="D208" s="24"/>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row>
    <row r="209" spans="1:246" s="2" customFormat="1" ht="15" hidden="1" x14ac:dyDescent="0.25">
      <c r="A209" s="2">
        <v>110</v>
      </c>
      <c r="B209" s="41">
        <f t="shared" ca="1" si="91"/>
        <v>48907</v>
      </c>
      <c r="C209" s="24">
        <f t="shared" si="95"/>
        <v>44035.590277777563</v>
      </c>
      <c r="D209" s="24"/>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row>
    <row r="210" spans="1:246" s="2" customFormat="1" ht="15" hidden="1" x14ac:dyDescent="0.25">
      <c r="A210" s="2">
        <v>111</v>
      </c>
      <c r="B210" s="41">
        <f t="shared" ca="1" si="91"/>
        <v>48937</v>
      </c>
      <c r="C210" s="24">
        <f t="shared" si="95"/>
        <v>43810.76388888868</v>
      </c>
      <c r="D210" s="24"/>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row>
    <row r="211" spans="1:246" s="2" customFormat="1" ht="15" hidden="1" x14ac:dyDescent="0.25">
      <c r="A211" s="2">
        <v>112</v>
      </c>
      <c r="B211" s="41">
        <f t="shared" ca="1" si="91"/>
        <v>48968</v>
      </c>
      <c r="C211" s="24">
        <f t="shared" si="95"/>
        <v>43585.937499999789</v>
      </c>
      <c r="D211" s="24"/>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row>
    <row r="212" spans="1:246" s="2" customFormat="1" ht="15" hidden="1" x14ac:dyDescent="0.25">
      <c r="A212" s="2">
        <v>113</v>
      </c>
      <c r="B212" s="41">
        <f t="shared" ca="1" si="91"/>
        <v>48999</v>
      </c>
      <c r="C212" s="24">
        <f t="shared" si="95"/>
        <v>43361.111111110898</v>
      </c>
      <c r="D212" s="24"/>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row>
    <row r="213" spans="1:246" s="2" customFormat="1" ht="15" hidden="1" x14ac:dyDescent="0.25">
      <c r="A213" s="2">
        <v>114</v>
      </c>
      <c r="B213" s="41">
        <f t="shared" ca="1" si="91"/>
        <v>49027</v>
      </c>
      <c r="C213" s="24">
        <f t="shared" si="95"/>
        <v>43136.284722222015</v>
      </c>
      <c r="D213" s="24"/>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row>
    <row r="214" spans="1:246" s="2" customFormat="1" ht="15" hidden="1" x14ac:dyDescent="0.25">
      <c r="A214" s="2">
        <v>115</v>
      </c>
      <c r="B214" s="41">
        <f t="shared" ca="1" si="91"/>
        <v>49058</v>
      </c>
      <c r="C214" s="24">
        <f t="shared" si="95"/>
        <v>42911.458333333125</v>
      </c>
      <c r="D214" s="2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row>
    <row r="215" spans="1:246" s="2" customFormat="1" ht="15" hidden="1" x14ac:dyDescent="0.25">
      <c r="A215" s="2">
        <v>116</v>
      </c>
      <c r="B215" s="41">
        <f t="shared" ca="1" si="91"/>
        <v>49088</v>
      </c>
      <c r="C215" s="24">
        <f t="shared" si="95"/>
        <v>42686.631944444242</v>
      </c>
      <c r="D215" s="24"/>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row>
    <row r="216" spans="1:246" s="2" customFormat="1" ht="15" hidden="1" x14ac:dyDescent="0.25">
      <c r="A216" s="2">
        <v>117</v>
      </c>
      <c r="B216" s="41">
        <f t="shared" ca="1" si="91"/>
        <v>49119</v>
      </c>
      <c r="C216" s="24">
        <f t="shared" si="95"/>
        <v>42461.805555555351</v>
      </c>
      <c r="D216" s="24"/>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row>
    <row r="217" spans="1:246" s="2" customFormat="1" ht="15" hidden="1" x14ac:dyDescent="0.25">
      <c r="A217" s="2">
        <v>118</v>
      </c>
      <c r="B217" s="41">
        <f t="shared" ca="1" si="91"/>
        <v>49149</v>
      </c>
      <c r="C217" s="24">
        <f t="shared" si="95"/>
        <v>42236.979166666461</v>
      </c>
      <c r="D217" s="24"/>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row>
    <row r="218" spans="1:246" s="2" customFormat="1" ht="15" hidden="1" x14ac:dyDescent="0.25">
      <c r="A218" s="2">
        <v>119</v>
      </c>
      <c r="B218" s="41">
        <f t="shared" ca="1" si="91"/>
        <v>49180</v>
      </c>
      <c r="C218" s="24">
        <f t="shared" si="95"/>
        <v>42012.152777777577</v>
      </c>
      <c r="D218" s="24"/>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row>
    <row r="219" spans="1:246" s="2" customFormat="1" ht="15" hidden="1" x14ac:dyDescent="0.25">
      <c r="A219" s="2">
        <v>120</v>
      </c>
      <c r="B219" s="41">
        <f t="shared" ca="1" si="91"/>
        <v>49211</v>
      </c>
      <c r="C219" s="24">
        <f t="shared" si="95"/>
        <v>41787.326388888687</v>
      </c>
      <c r="D219" s="24"/>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row>
    <row r="220" spans="1:246" s="2" customFormat="1" ht="15" hidden="1" x14ac:dyDescent="0.25">
      <c r="A220" s="2">
        <v>121</v>
      </c>
      <c r="B220" s="41">
        <f t="shared" ca="1" si="91"/>
        <v>49241</v>
      </c>
      <c r="C220" s="29">
        <f t="shared" ref="C220:C231" si="96">Q56</f>
        <v>70562.499999999694</v>
      </c>
      <c r="D220" s="24"/>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row>
    <row r="221" spans="1:246" s="2" customFormat="1" ht="15" hidden="1" x14ac:dyDescent="0.25">
      <c r="A221" s="2">
        <v>122</v>
      </c>
      <c r="B221" s="41">
        <f t="shared" ca="1" si="91"/>
        <v>49272</v>
      </c>
      <c r="C221" s="29">
        <f t="shared" si="96"/>
        <v>41337.673611110913</v>
      </c>
      <c r="D221" s="24"/>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row>
    <row r="222" spans="1:246" s="2" customFormat="1" ht="15" hidden="1" x14ac:dyDescent="0.25">
      <c r="A222" s="2">
        <v>123</v>
      </c>
      <c r="B222" s="41">
        <f t="shared" ca="1" si="91"/>
        <v>49302</v>
      </c>
      <c r="C222" s="29">
        <f t="shared" si="96"/>
        <v>41112.847222222023</v>
      </c>
      <c r="D222" s="24"/>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row>
    <row r="223" spans="1:246" s="2" customFormat="1" ht="15" hidden="1" x14ac:dyDescent="0.25">
      <c r="A223" s="2">
        <v>124</v>
      </c>
      <c r="B223" s="41">
        <f t="shared" ca="1" si="91"/>
        <v>49333</v>
      </c>
      <c r="C223" s="29">
        <f t="shared" si="96"/>
        <v>40888.020833333139</v>
      </c>
      <c r="D223" s="24"/>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row>
    <row r="224" spans="1:246" s="2" customFormat="1" ht="15" hidden="1" x14ac:dyDescent="0.25">
      <c r="A224" s="2">
        <v>125</v>
      </c>
      <c r="B224" s="41">
        <f t="shared" ca="1" si="91"/>
        <v>49364</v>
      </c>
      <c r="C224" s="29">
        <f t="shared" si="96"/>
        <v>40663.194444444249</v>
      </c>
      <c r="D224" s="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row>
    <row r="225" spans="1:246" s="2" customFormat="1" ht="15" hidden="1" x14ac:dyDescent="0.25">
      <c r="A225" s="2">
        <v>126</v>
      </c>
      <c r="B225" s="41">
        <f t="shared" ca="1" si="91"/>
        <v>49392</v>
      </c>
      <c r="C225" s="29">
        <f t="shared" si="96"/>
        <v>40438.368055555358</v>
      </c>
      <c r="D225" s="24"/>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row>
    <row r="226" spans="1:246" s="2" customFormat="1" ht="15" hidden="1" x14ac:dyDescent="0.25">
      <c r="A226" s="2">
        <v>127</v>
      </c>
      <c r="B226" s="41">
        <f t="shared" ca="1" si="91"/>
        <v>49423</v>
      </c>
      <c r="C226" s="29">
        <f t="shared" si="96"/>
        <v>40213.541666666475</v>
      </c>
      <c r="D226" s="24"/>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row>
    <row r="227" spans="1:246" s="2" customFormat="1" ht="15" hidden="1" x14ac:dyDescent="0.25">
      <c r="A227" s="2">
        <v>128</v>
      </c>
      <c r="B227" s="41">
        <f t="shared" ca="1" si="91"/>
        <v>49453</v>
      </c>
      <c r="C227" s="29">
        <f t="shared" si="96"/>
        <v>39988.715277777585</v>
      </c>
      <c r="D227" s="24"/>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row>
    <row r="228" spans="1:246" s="2" customFormat="1" ht="15" hidden="1" x14ac:dyDescent="0.25">
      <c r="A228" s="2">
        <v>129</v>
      </c>
      <c r="B228" s="41">
        <f t="shared" ref="B228:B291" ca="1" si="97">EDATE(B227,1)</f>
        <v>49484</v>
      </c>
      <c r="C228" s="29">
        <f t="shared" si="96"/>
        <v>39763.888888888701</v>
      </c>
      <c r="D228" s="24"/>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row>
    <row r="229" spans="1:246" s="2" customFormat="1" ht="15" hidden="1" x14ac:dyDescent="0.25">
      <c r="A229" s="2">
        <v>130</v>
      </c>
      <c r="B229" s="41">
        <f t="shared" ca="1" si="97"/>
        <v>49514</v>
      </c>
      <c r="C229" s="29">
        <f t="shared" si="96"/>
        <v>39539.062499999811</v>
      </c>
      <c r="D229" s="24"/>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row>
    <row r="230" spans="1:246" s="2" customFormat="1" ht="15" hidden="1" x14ac:dyDescent="0.25">
      <c r="A230" s="2">
        <v>131</v>
      </c>
      <c r="B230" s="41">
        <f t="shared" ca="1" si="97"/>
        <v>49545</v>
      </c>
      <c r="C230" s="29">
        <f t="shared" si="96"/>
        <v>39314.23611111092</v>
      </c>
      <c r="D230" s="24"/>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row>
    <row r="231" spans="1:246" s="2" customFormat="1" ht="15" hidden="1" x14ac:dyDescent="0.25">
      <c r="A231" s="2">
        <v>132</v>
      </c>
      <c r="B231" s="41">
        <f t="shared" ca="1" si="97"/>
        <v>49576</v>
      </c>
      <c r="C231" s="29">
        <f t="shared" si="96"/>
        <v>39089.409722222037</v>
      </c>
      <c r="D231" s="24"/>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row>
    <row r="232" spans="1:246" s="2" customFormat="1" ht="15" hidden="1" x14ac:dyDescent="0.25">
      <c r="A232" s="2">
        <v>133</v>
      </c>
      <c r="B232" s="41">
        <f t="shared" ca="1" si="97"/>
        <v>49606</v>
      </c>
      <c r="C232" s="29">
        <f t="shared" ref="C232:C243" si="98">U56</f>
        <v>66464.583333333052</v>
      </c>
      <c r="D232" s="24"/>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c r="IC232"/>
      <c r="ID232"/>
      <c r="IE232"/>
      <c r="IF232"/>
      <c r="IG232"/>
      <c r="IH232"/>
      <c r="II232"/>
      <c r="IJ232"/>
      <c r="IK232"/>
      <c r="IL232"/>
    </row>
    <row r="233" spans="1:246" s="2" customFormat="1" ht="15" hidden="1" x14ac:dyDescent="0.25">
      <c r="A233" s="2">
        <v>134</v>
      </c>
      <c r="B233" s="41">
        <f t="shared" ca="1" si="97"/>
        <v>49637</v>
      </c>
      <c r="C233" s="29">
        <f t="shared" si="98"/>
        <v>38639.756944444263</v>
      </c>
      <c r="D233" s="24"/>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row>
    <row r="234" spans="1:246" s="2" customFormat="1" ht="15" hidden="1" x14ac:dyDescent="0.25">
      <c r="A234" s="2">
        <v>135</v>
      </c>
      <c r="B234" s="41">
        <f t="shared" ca="1" si="97"/>
        <v>49667</v>
      </c>
      <c r="C234" s="29">
        <f t="shared" si="98"/>
        <v>38414.930555555373</v>
      </c>
      <c r="D234" s="2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row>
    <row r="235" spans="1:246" s="2" customFormat="1" ht="15" hidden="1" x14ac:dyDescent="0.25">
      <c r="A235" s="2">
        <v>136</v>
      </c>
      <c r="B235" s="41">
        <f t="shared" ca="1" si="97"/>
        <v>49698</v>
      </c>
      <c r="C235" s="29">
        <f t="shared" si="98"/>
        <v>38190.104166666482</v>
      </c>
      <c r="D235" s="24"/>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row>
    <row r="236" spans="1:246" s="2" customFormat="1" ht="15" hidden="1" x14ac:dyDescent="0.25">
      <c r="A236" s="2">
        <v>137</v>
      </c>
      <c r="B236" s="41">
        <f t="shared" ca="1" si="97"/>
        <v>49729</v>
      </c>
      <c r="C236" s="29">
        <f t="shared" si="98"/>
        <v>37965.277777777599</v>
      </c>
      <c r="D236" s="24"/>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row>
    <row r="237" spans="1:246" s="2" customFormat="1" ht="15" hidden="1" x14ac:dyDescent="0.25">
      <c r="A237" s="2">
        <v>138</v>
      </c>
      <c r="B237" s="41">
        <f t="shared" ca="1" si="97"/>
        <v>49758</v>
      </c>
      <c r="C237" s="29">
        <f t="shared" si="98"/>
        <v>37740.451388888709</v>
      </c>
      <c r="D237" s="24"/>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row>
    <row r="238" spans="1:246" s="2" customFormat="1" ht="15" hidden="1" x14ac:dyDescent="0.25">
      <c r="A238" s="2">
        <v>139</v>
      </c>
      <c r="B238" s="41">
        <f t="shared" ca="1" si="97"/>
        <v>49789</v>
      </c>
      <c r="C238" s="29">
        <f t="shared" si="98"/>
        <v>37515.624999999818</v>
      </c>
      <c r="D238" s="24"/>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c r="IC238"/>
      <c r="ID238"/>
      <c r="IE238"/>
      <c r="IF238"/>
      <c r="IG238"/>
      <c r="IH238"/>
      <c r="II238"/>
      <c r="IJ238"/>
      <c r="IK238"/>
      <c r="IL238"/>
    </row>
    <row r="239" spans="1:246" s="2" customFormat="1" ht="15" hidden="1" x14ac:dyDescent="0.25">
      <c r="A239" s="2">
        <v>140</v>
      </c>
      <c r="B239" s="41">
        <f t="shared" ca="1" si="97"/>
        <v>49819</v>
      </c>
      <c r="C239" s="29">
        <f t="shared" si="98"/>
        <v>37290.798611110935</v>
      </c>
      <c r="D239" s="24"/>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row>
    <row r="240" spans="1:246" s="2" customFormat="1" ht="15" hidden="1" x14ac:dyDescent="0.25">
      <c r="A240" s="2">
        <v>141</v>
      </c>
      <c r="B240" s="41">
        <f t="shared" ca="1" si="97"/>
        <v>49850</v>
      </c>
      <c r="C240" s="29">
        <f t="shared" si="98"/>
        <v>37065.972222222044</v>
      </c>
      <c r="D240" s="24"/>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row>
    <row r="241" spans="1:246" s="2" customFormat="1" ht="15" hidden="1" x14ac:dyDescent="0.25">
      <c r="A241" s="2">
        <v>142</v>
      </c>
      <c r="B241" s="41">
        <f t="shared" ca="1" si="97"/>
        <v>49880</v>
      </c>
      <c r="C241" s="29">
        <f t="shared" si="98"/>
        <v>36841.145833333161</v>
      </c>
      <c r="D241" s="24"/>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row>
    <row r="242" spans="1:246" s="2" customFormat="1" ht="15" hidden="1" x14ac:dyDescent="0.25">
      <c r="A242" s="2">
        <v>143</v>
      </c>
      <c r="B242" s="41">
        <f t="shared" ca="1" si="97"/>
        <v>49911</v>
      </c>
      <c r="C242" s="29">
        <f t="shared" si="98"/>
        <v>36616.319444444271</v>
      </c>
      <c r="D242" s="24"/>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row>
    <row r="243" spans="1:246" s="2" customFormat="1" ht="15" hidden="1" x14ac:dyDescent="0.25">
      <c r="A243" s="2">
        <v>144</v>
      </c>
      <c r="B243" s="41">
        <f t="shared" ca="1" si="97"/>
        <v>49942</v>
      </c>
      <c r="C243" s="29">
        <f t="shared" si="98"/>
        <v>36391.49305555538</v>
      </c>
      <c r="D243" s="24"/>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c r="IB243"/>
      <c r="IC243"/>
      <c r="ID243"/>
      <c r="IE243"/>
      <c r="IF243"/>
      <c r="IG243"/>
      <c r="IH243"/>
      <c r="II243"/>
      <c r="IJ243"/>
      <c r="IK243"/>
      <c r="IL243"/>
    </row>
    <row r="244" spans="1:246" s="2" customFormat="1" ht="15" hidden="1" x14ac:dyDescent="0.25">
      <c r="A244" s="2">
        <v>145</v>
      </c>
      <c r="B244" s="41">
        <f t="shared" ca="1" si="97"/>
        <v>49972</v>
      </c>
      <c r="C244" s="29">
        <f t="shared" ref="C244:C255" si="99">Y56</f>
        <v>62366.66666666641</v>
      </c>
      <c r="D244" s="2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row>
    <row r="245" spans="1:246" s="2" customFormat="1" ht="15" hidden="1" x14ac:dyDescent="0.25">
      <c r="A245" s="2">
        <v>146</v>
      </c>
      <c r="B245" s="41">
        <f t="shared" ca="1" si="97"/>
        <v>50003</v>
      </c>
      <c r="C245" s="29">
        <f t="shared" si="99"/>
        <v>35941.840277777606</v>
      </c>
      <c r="D245" s="24"/>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c r="IB245"/>
      <c r="IC245"/>
      <c r="ID245"/>
      <c r="IE245"/>
      <c r="IF245"/>
      <c r="IG245"/>
      <c r="IH245"/>
      <c r="II245"/>
      <c r="IJ245"/>
      <c r="IK245"/>
      <c r="IL245"/>
    </row>
    <row r="246" spans="1:246" s="2" customFormat="1" ht="15" hidden="1" x14ac:dyDescent="0.25">
      <c r="A246" s="2">
        <v>147</v>
      </c>
      <c r="B246" s="41">
        <f t="shared" ca="1" si="97"/>
        <v>50033</v>
      </c>
      <c r="C246" s="29">
        <f t="shared" si="99"/>
        <v>35717.013888888723</v>
      </c>
      <c r="D246" s="24"/>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row>
    <row r="247" spans="1:246" s="2" customFormat="1" ht="15" hidden="1" x14ac:dyDescent="0.25">
      <c r="A247" s="2">
        <v>148</v>
      </c>
      <c r="B247" s="41">
        <f t="shared" ca="1" si="97"/>
        <v>50064</v>
      </c>
      <c r="C247" s="29">
        <f t="shared" si="99"/>
        <v>35492.187499999833</v>
      </c>
      <c r="D247" s="24"/>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c r="IB247"/>
      <c r="IC247"/>
      <c r="ID247"/>
      <c r="IE247"/>
      <c r="IF247"/>
      <c r="IG247"/>
      <c r="IH247"/>
      <c r="II247"/>
      <c r="IJ247"/>
      <c r="IK247"/>
      <c r="IL247"/>
    </row>
    <row r="248" spans="1:246" s="2" customFormat="1" ht="15" hidden="1" x14ac:dyDescent="0.25">
      <c r="A248" s="2">
        <v>149</v>
      </c>
      <c r="B248" s="41">
        <f t="shared" ca="1" si="97"/>
        <v>50095</v>
      </c>
      <c r="C248" s="29">
        <f t="shared" si="99"/>
        <v>35267.361111110942</v>
      </c>
      <c r="D248" s="24"/>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row>
    <row r="249" spans="1:246" s="2" customFormat="1" ht="15" hidden="1" x14ac:dyDescent="0.25">
      <c r="A249" s="2">
        <v>150</v>
      </c>
      <c r="B249" s="41">
        <f t="shared" ca="1" si="97"/>
        <v>50123</v>
      </c>
      <c r="C249" s="29">
        <f t="shared" si="99"/>
        <v>35042.534722222059</v>
      </c>
      <c r="D249" s="24"/>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row>
    <row r="250" spans="1:246" s="2" customFormat="1" ht="15" hidden="1" x14ac:dyDescent="0.25">
      <c r="A250" s="2">
        <v>151</v>
      </c>
      <c r="B250" s="41">
        <f t="shared" ca="1" si="97"/>
        <v>50154</v>
      </c>
      <c r="C250" s="29">
        <f t="shared" si="99"/>
        <v>34817.708333333168</v>
      </c>
      <c r="D250" s="24"/>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row>
    <row r="251" spans="1:246" s="2" customFormat="1" ht="15" hidden="1" x14ac:dyDescent="0.25">
      <c r="A251" s="2">
        <v>152</v>
      </c>
      <c r="B251" s="41">
        <f t="shared" ca="1" si="97"/>
        <v>50184</v>
      </c>
      <c r="C251" s="29">
        <f t="shared" si="99"/>
        <v>34592.881944444285</v>
      </c>
      <c r="D251" s="24"/>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c r="IB251"/>
      <c r="IC251"/>
      <c r="ID251"/>
      <c r="IE251"/>
      <c r="IF251"/>
      <c r="IG251"/>
      <c r="IH251"/>
      <c r="II251"/>
      <c r="IJ251"/>
      <c r="IK251"/>
      <c r="IL251"/>
    </row>
    <row r="252" spans="1:246" s="2" customFormat="1" ht="15" hidden="1" x14ac:dyDescent="0.25">
      <c r="A252" s="2">
        <v>153</v>
      </c>
      <c r="B252" s="41">
        <f t="shared" ca="1" si="97"/>
        <v>50215</v>
      </c>
      <c r="C252" s="29">
        <f t="shared" si="99"/>
        <v>34368.055555555395</v>
      </c>
      <c r="D252" s="24"/>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row>
    <row r="253" spans="1:246" s="2" customFormat="1" ht="15" hidden="1" x14ac:dyDescent="0.25">
      <c r="A253" s="2">
        <v>154</v>
      </c>
      <c r="B253" s="41">
        <f t="shared" ca="1" si="97"/>
        <v>50245</v>
      </c>
      <c r="C253" s="29">
        <f t="shared" si="99"/>
        <v>34143.229166666504</v>
      </c>
      <c r="D253" s="24"/>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c r="IB253"/>
      <c r="IC253"/>
      <c r="ID253"/>
      <c r="IE253"/>
      <c r="IF253"/>
      <c r="IG253"/>
      <c r="IH253"/>
      <c r="II253"/>
      <c r="IJ253"/>
      <c r="IK253"/>
      <c r="IL253"/>
    </row>
    <row r="254" spans="1:246" s="2" customFormat="1" ht="15" hidden="1" x14ac:dyDescent="0.25">
      <c r="A254" s="2">
        <v>155</v>
      </c>
      <c r="B254" s="41">
        <f t="shared" ca="1" si="97"/>
        <v>50276</v>
      </c>
      <c r="C254" s="29">
        <f t="shared" si="99"/>
        <v>33918.402777777621</v>
      </c>
      <c r="D254" s="2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c r="IB254"/>
      <c r="IC254"/>
      <c r="ID254"/>
      <c r="IE254"/>
      <c r="IF254"/>
      <c r="IG254"/>
      <c r="IH254"/>
      <c r="II254"/>
      <c r="IJ254"/>
      <c r="IK254"/>
      <c r="IL254"/>
    </row>
    <row r="255" spans="1:246" s="2" customFormat="1" ht="15" hidden="1" x14ac:dyDescent="0.25">
      <c r="A255" s="2">
        <v>156</v>
      </c>
      <c r="B255" s="41">
        <f t="shared" ca="1" si="97"/>
        <v>50307</v>
      </c>
      <c r="C255" s="29">
        <f t="shared" si="99"/>
        <v>33693.57638888873</v>
      </c>
      <c r="D255" s="24"/>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row>
    <row r="256" spans="1:246" s="2" customFormat="1" ht="15" hidden="1" x14ac:dyDescent="0.25">
      <c r="A256" s="2">
        <v>157</v>
      </c>
      <c r="B256" s="41">
        <f t="shared" ca="1" si="97"/>
        <v>50337</v>
      </c>
      <c r="C256" s="29">
        <f t="shared" ref="C256:C267" si="100">AC56</f>
        <v>58268.74999999976</v>
      </c>
      <c r="D256" s="24"/>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row>
    <row r="257" spans="1:246" s="2" customFormat="1" ht="15" hidden="1" x14ac:dyDescent="0.25">
      <c r="A257" s="2">
        <v>158</v>
      </c>
      <c r="B257" s="41">
        <f t="shared" ca="1" si="97"/>
        <v>50368</v>
      </c>
      <c r="C257" s="29">
        <f t="shared" si="100"/>
        <v>33243.923611110957</v>
      </c>
      <c r="D257" s="24"/>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row>
    <row r="258" spans="1:246" s="2" customFormat="1" ht="15" hidden="1" x14ac:dyDescent="0.25">
      <c r="A258" s="2">
        <v>159</v>
      </c>
      <c r="B258" s="41">
        <f t="shared" ca="1" si="97"/>
        <v>50398</v>
      </c>
      <c r="C258" s="29">
        <f t="shared" si="100"/>
        <v>33019.097222222066</v>
      </c>
      <c r="D258" s="24"/>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row>
    <row r="259" spans="1:246" s="2" customFormat="1" ht="15" hidden="1" x14ac:dyDescent="0.25">
      <c r="A259" s="2">
        <v>160</v>
      </c>
      <c r="B259" s="41">
        <f t="shared" ca="1" si="97"/>
        <v>50429</v>
      </c>
      <c r="C259" s="29">
        <f t="shared" si="100"/>
        <v>32794.270833333183</v>
      </c>
      <c r="D259" s="24"/>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row>
    <row r="260" spans="1:246" s="2" customFormat="1" ht="15" hidden="1" x14ac:dyDescent="0.25">
      <c r="A260" s="2">
        <v>161</v>
      </c>
      <c r="B260" s="41">
        <f t="shared" ca="1" si="97"/>
        <v>50460</v>
      </c>
      <c r="C260" s="29">
        <f t="shared" si="100"/>
        <v>32569.444444444292</v>
      </c>
      <c r="D260" s="24"/>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row>
    <row r="261" spans="1:246" s="2" customFormat="1" ht="15" hidden="1" x14ac:dyDescent="0.25">
      <c r="A261" s="2">
        <v>162</v>
      </c>
      <c r="B261" s="41">
        <f t="shared" ca="1" si="97"/>
        <v>50488</v>
      </c>
      <c r="C261" s="29">
        <f t="shared" si="100"/>
        <v>32344.618055555402</v>
      </c>
      <c r="D261" s="24"/>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row>
    <row r="262" spans="1:246" s="2" customFormat="1" ht="15" hidden="1" x14ac:dyDescent="0.25">
      <c r="A262" s="2">
        <v>163</v>
      </c>
      <c r="B262" s="41">
        <f t="shared" ca="1" si="97"/>
        <v>50519</v>
      </c>
      <c r="C262" s="29">
        <f t="shared" si="100"/>
        <v>32119.791666666519</v>
      </c>
      <c r="D262" s="24"/>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row>
    <row r="263" spans="1:246" s="2" customFormat="1" ht="15" hidden="1" x14ac:dyDescent="0.25">
      <c r="A263" s="2">
        <v>164</v>
      </c>
      <c r="B263" s="41">
        <f t="shared" ca="1" si="97"/>
        <v>50549</v>
      </c>
      <c r="C263" s="29">
        <f t="shared" si="100"/>
        <v>31894.965277777628</v>
      </c>
      <c r="D263" s="24"/>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row>
    <row r="264" spans="1:246" s="2" customFormat="1" ht="15" hidden="1" x14ac:dyDescent="0.25">
      <c r="A264" s="2">
        <v>165</v>
      </c>
      <c r="B264" s="41">
        <f t="shared" ca="1" si="97"/>
        <v>50580</v>
      </c>
      <c r="C264" s="29">
        <f t="shared" si="100"/>
        <v>31670.138888888745</v>
      </c>
      <c r="D264" s="2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c r="IB264"/>
      <c r="IC264"/>
      <c r="ID264"/>
      <c r="IE264"/>
      <c r="IF264"/>
      <c r="IG264"/>
      <c r="IH264"/>
      <c r="II264"/>
      <c r="IJ264"/>
      <c r="IK264"/>
      <c r="IL264"/>
    </row>
    <row r="265" spans="1:246" s="2" customFormat="1" ht="15" hidden="1" x14ac:dyDescent="0.25">
      <c r="A265" s="2">
        <v>166</v>
      </c>
      <c r="B265" s="41">
        <f t="shared" ca="1" si="97"/>
        <v>50610</v>
      </c>
      <c r="C265" s="29">
        <f t="shared" si="100"/>
        <v>31445.312499999854</v>
      </c>
      <c r="D265" s="24"/>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c r="IB265"/>
      <c r="IC265"/>
      <c r="ID265"/>
      <c r="IE265"/>
      <c r="IF265"/>
      <c r="IG265"/>
      <c r="IH265"/>
      <c r="II265"/>
      <c r="IJ265"/>
      <c r="IK265"/>
      <c r="IL265"/>
    </row>
    <row r="266" spans="1:246" s="2" customFormat="1" ht="15" hidden="1" x14ac:dyDescent="0.25">
      <c r="A266" s="2">
        <v>167</v>
      </c>
      <c r="B266" s="41">
        <f t="shared" ca="1" si="97"/>
        <v>50641</v>
      </c>
      <c r="C266" s="29">
        <f t="shared" si="100"/>
        <v>31220.486111110964</v>
      </c>
      <c r="D266" s="24"/>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c r="IB266"/>
      <c r="IC266"/>
      <c r="ID266"/>
      <c r="IE266"/>
      <c r="IF266"/>
      <c r="IG266"/>
      <c r="IH266"/>
      <c r="II266"/>
      <c r="IJ266"/>
      <c r="IK266"/>
      <c r="IL266"/>
    </row>
    <row r="267" spans="1:246" s="2" customFormat="1" ht="15" hidden="1" x14ac:dyDescent="0.25">
      <c r="A267" s="2">
        <v>168</v>
      </c>
      <c r="B267" s="41">
        <f t="shared" ca="1" si="97"/>
        <v>50672</v>
      </c>
      <c r="C267" s="29">
        <f t="shared" si="100"/>
        <v>30995.659722222081</v>
      </c>
      <c r="D267" s="24"/>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c r="IB267"/>
      <c r="IC267"/>
      <c r="ID267"/>
      <c r="IE267"/>
      <c r="IF267"/>
      <c r="IG267"/>
      <c r="IH267"/>
      <c r="II267"/>
      <c r="IJ267"/>
      <c r="IK267"/>
      <c r="IL267"/>
    </row>
    <row r="268" spans="1:246" s="2" customFormat="1" ht="15" hidden="1" x14ac:dyDescent="0.25">
      <c r="A268" s="2">
        <v>169</v>
      </c>
      <c r="B268" s="41">
        <f t="shared" ca="1" si="97"/>
        <v>50702</v>
      </c>
      <c r="C268" s="29">
        <f t="shared" ref="C268:C279" si="101">E71</f>
        <v>54170.833333333117</v>
      </c>
      <c r="D268" s="24"/>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c r="IB268"/>
      <c r="IC268"/>
      <c r="ID268"/>
      <c r="IE268"/>
      <c r="IF268"/>
      <c r="IG268"/>
      <c r="IH268"/>
      <c r="II268"/>
      <c r="IJ268"/>
      <c r="IK268"/>
      <c r="IL268"/>
    </row>
    <row r="269" spans="1:246" s="2" customFormat="1" ht="15" hidden="1" x14ac:dyDescent="0.25">
      <c r="A269" s="2">
        <v>170</v>
      </c>
      <c r="B269" s="41">
        <f t="shared" ca="1" si="97"/>
        <v>50733</v>
      </c>
      <c r="C269" s="29">
        <f t="shared" si="101"/>
        <v>30546.0069444443</v>
      </c>
      <c r="D269" s="24"/>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c r="IB269"/>
      <c r="IC269"/>
      <c r="ID269"/>
      <c r="IE269"/>
      <c r="IF269"/>
      <c r="IG269"/>
      <c r="IH269"/>
      <c r="II269"/>
      <c r="IJ269"/>
      <c r="IK269"/>
      <c r="IL269"/>
    </row>
    <row r="270" spans="1:246" s="2" customFormat="1" ht="15" hidden="1" x14ac:dyDescent="0.25">
      <c r="A270" s="2">
        <v>171</v>
      </c>
      <c r="B270" s="41">
        <f t="shared" ca="1" si="97"/>
        <v>50763</v>
      </c>
      <c r="C270" s="29">
        <f t="shared" si="101"/>
        <v>30321.180555555409</v>
      </c>
      <c r="D270" s="24"/>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c r="HE270"/>
      <c r="HF270"/>
      <c r="HG270"/>
      <c r="HH270"/>
      <c r="HI270"/>
      <c r="HJ270"/>
      <c r="HK270"/>
      <c r="HL270"/>
      <c r="HM270"/>
      <c r="HN270"/>
      <c r="HO270"/>
      <c r="HP270"/>
      <c r="HQ270"/>
      <c r="HR270"/>
      <c r="HS270"/>
      <c r="HT270"/>
      <c r="HU270"/>
      <c r="HV270"/>
      <c r="HW270"/>
      <c r="HX270"/>
      <c r="HY270"/>
      <c r="HZ270"/>
      <c r="IA270"/>
      <c r="IB270"/>
      <c r="IC270"/>
      <c r="ID270"/>
      <c r="IE270"/>
      <c r="IF270"/>
      <c r="IG270"/>
      <c r="IH270"/>
      <c r="II270"/>
      <c r="IJ270"/>
      <c r="IK270"/>
      <c r="IL270"/>
    </row>
    <row r="271" spans="1:246" s="2" customFormat="1" ht="15" hidden="1" x14ac:dyDescent="0.25">
      <c r="A271" s="2">
        <v>172</v>
      </c>
      <c r="B271" s="41">
        <f t="shared" ca="1" si="97"/>
        <v>50794</v>
      </c>
      <c r="C271" s="29">
        <f t="shared" si="101"/>
        <v>30096.354166666522</v>
      </c>
      <c r="D271" s="24"/>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row>
    <row r="272" spans="1:246" s="2" customFormat="1" ht="15" hidden="1" x14ac:dyDescent="0.25">
      <c r="A272" s="2">
        <v>173</v>
      </c>
      <c r="B272" s="41">
        <f t="shared" ca="1" si="97"/>
        <v>50825</v>
      </c>
      <c r="C272" s="29">
        <f t="shared" si="101"/>
        <v>29871.527777777635</v>
      </c>
      <c r="D272" s="24"/>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row>
    <row r="273" spans="1:246" s="2" customFormat="1" ht="15" hidden="1" x14ac:dyDescent="0.25">
      <c r="A273" s="2">
        <v>174</v>
      </c>
      <c r="B273" s="41">
        <f t="shared" ca="1" si="97"/>
        <v>50853</v>
      </c>
      <c r="C273" s="29">
        <f t="shared" si="101"/>
        <v>29646.701388888745</v>
      </c>
      <c r="D273" s="24"/>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row>
    <row r="274" spans="1:246" s="2" customFormat="1" ht="15" hidden="1" x14ac:dyDescent="0.25">
      <c r="A274" s="2">
        <v>175</v>
      </c>
      <c r="B274" s="41">
        <f t="shared" ca="1" si="97"/>
        <v>50884</v>
      </c>
      <c r="C274" s="29">
        <f t="shared" si="101"/>
        <v>29421.874999999854</v>
      </c>
      <c r="D274" s="2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row>
    <row r="275" spans="1:246" s="2" customFormat="1" ht="15" hidden="1" x14ac:dyDescent="0.25">
      <c r="A275" s="2">
        <v>176</v>
      </c>
      <c r="B275" s="41">
        <f t="shared" ca="1" si="97"/>
        <v>50914</v>
      </c>
      <c r="C275" s="29">
        <f t="shared" si="101"/>
        <v>29197.048611110964</v>
      </c>
      <c r="D275" s="24"/>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row>
    <row r="276" spans="1:246" s="2" customFormat="1" ht="15" hidden="1" x14ac:dyDescent="0.25">
      <c r="A276" s="2">
        <v>177</v>
      </c>
      <c r="B276" s="41">
        <f t="shared" ca="1" si="97"/>
        <v>50945</v>
      </c>
      <c r="C276" s="29">
        <f t="shared" si="101"/>
        <v>28972.222222222073</v>
      </c>
      <c r="D276" s="24"/>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row>
    <row r="277" spans="1:246" s="2" customFormat="1" ht="15" hidden="1" x14ac:dyDescent="0.25">
      <c r="A277" s="2">
        <v>178</v>
      </c>
      <c r="B277" s="41">
        <f t="shared" ca="1" si="97"/>
        <v>50975</v>
      </c>
      <c r="C277" s="29">
        <f t="shared" si="101"/>
        <v>28747.395833333183</v>
      </c>
      <c r="D277" s="24"/>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row>
    <row r="278" spans="1:246" s="2" customFormat="1" ht="15" hidden="1" x14ac:dyDescent="0.25">
      <c r="A278" s="2">
        <v>179</v>
      </c>
      <c r="B278" s="41">
        <f t="shared" ca="1" si="97"/>
        <v>51006</v>
      </c>
      <c r="C278" s="29">
        <f t="shared" si="101"/>
        <v>28522.569444444296</v>
      </c>
      <c r="D278" s="24"/>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row>
    <row r="279" spans="1:246" s="2" customFormat="1" ht="15" hidden="1" x14ac:dyDescent="0.25">
      <c r="A279" s="2">
        <v>180</v>
      </c>
      <c r="B279" s="41">
        <f t="shared" ca="1" si="97"/>
        <v>51037</v>
      </c>
      <c r="C279" s="29">
        <f t="shared" si="101"/>
        <v>28297.743055555406</v>
      </c>
      <c r="D279" s="24"/>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row>
    <row r="280" spans="1:246" s="2" customFormat="1" ht="15" hidden="1" x14ac:dyDescent="0.25">
      <c r="A280" s="2">
        <v>181</v>
      </c>
      <c r="B280" s="41">
        <f t="shared" ca="1" si="97"/>
        <v>51067</v>
      </c>
      <c r="C280" s="29">
        <f t="shared" ref="C280:C291" si="102">I71</f>
        <v>50072.916666666439</v>
      </c>
      <c r="D280" s="24"/>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row>
    <row r="281" spans="1:246" s="2" customFormat="1" ht="15" hidden="1" x14ac:dyDescent="0.25">
      <c r="A281" s="2">
        <v>182</v>
      </c>
      <c r="B281" s="41">
        <f t="shared" ca="1" si="97"/>
        <v>51098</v>
      </c>
      <c r="C281" s="29">
        <f t="shared" si="102"/>
        <v>27848.090277777628</v>
      </c>
      <c r="D281" s="24"/>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row>
    <row r="282" spans="1:246" s="2" customFormat="1" ht="15" hidden="1" x14ac:dyDescent="0.25">
      <c r="A282" s="2">
        <v>183</v>
      </c>
      <c r="B282" s="41">
        <f t="shared" ca="1" si="97"/>
        <v>51128</v>
      </c>
      <c r="C282" s="29">
        <f t="shared" si="102"/>
        <v>27623.263888888738</v>
      </c>
      <c r="D282" s="24"/>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row>
    <row r="283" spans="1:246" s="2" customFormat="1" ht="15" hidden="1" x14ac:dyDescent="0.25">
      <c r="A283" s="2">
        <v>184</v>
      </c>
      <c r="B283" s="41">
        <f t="shared" ca="1" si="97"/>
        <v>51159</v>
      </c>
      <c r="C283" s="29">
        <f t="shared" si="102"/>
        <v>27398.437499999847</v>
      </c>
      <c r="D283" s="24"/>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row>
    <row r="284" spans="1:246" s="2" customFormat="1" ht="15" hidden="1" x14ac:dyDescent="0.25">
      <c r="A284" s="2">
        <v>185</v>
      </c>
      <c r="B284" s="41">
        <f t="shared" ca="1" si="97"/>
        <v>51190</v>
      </c>
      <c r="C284" s="29">
        <f t="shared" si="102"/>
        <v>27173.611111110957</v>
      </c>
      <c r="D284" s="2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row>
    <row r="285" spans="1:246" s="2" customFormat="1" ht="15" hidden="1" x14ac:dyDescent="0.25">
      <c r="A285" s="2">
        <v>186</v>
      </c>
      <c r="B285" s="41">
        <f t="shared" ca="1" si="97"/>
        <v>51219</v>
      </c>
      <c r="C285" s="29">
        <f t="shared" si="102"/>
        <v>26948.78472222207</v>
      </c>
      <c r="D285" s="24"/>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row>
    <row r="286" spans="1:246" s="2" customFormat="1" ht="15" hidden="1" x14ac:dyDescent="0.25">
      <c r="A286" s="2">
        <v>187</v>
      </c>
      <c r="B286" s="41">
        <f t="shared" ca="1" si="97"/>
        <v>51250</v>
      </c>
      <c r="C286" s="29">
        <f t="shared" si="102"/>
        <v>26723.958333333179</v>
      </c>
      <c r="D286" s="24"/>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row>
    <row r="287" spans="1:246" s="2" customFormat="1" ht="15" hidden="1" x14ac:dyDescent="0.25">
      <c r="A287" s="2">
        <v>188</v>
      </c>
      <c r="B287" s="41">
        <f t="shared" ca="1" si="97"/>
        <v>51280</v>
      </c>
      <c r="C287" s="29">
        <f t="shared" si="102"/>
        <v>26499.131944444292</v>
      </c>
      <c r="D287" s="24"/>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row>
    <row r="288" spans="1:246" s="2" customFormat="1" ht="15" hidden="1" x14ac:dyDescent="0.25">
      <c r="A288" s="2">
        <v>189</v>
      </c>
      <c r="B288" s="41">
        <f t="shared" ca="1" si="97"/>
        <v>51311</v>
      </c>
      <c r="C288" s="29">
        <f t="shared" si="102"/>
        <v>26274.305555555402</v>
      </c>
      <c r="D288" s="24"/>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row>
    <row r="289" spans="1:246" s="2" customFormat="1" ht="15" hidden="1" x14ac:dyDescent="0.25">
      <c r="A289" s="2">
        <v>190</v>
      </c>
      <c r="B289" s="41">
        <f t="shared" ca="1" si="97"/>
        <v>51341</v>
      </c>
      <c r="C289" s="29">
        <f t="shared" si="102"/>
        <v>26049.479166666511</v>
      </c>
      <c r="D289" s="24"/>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row>
    <row r="290" spans="1:246" s="2" customFormat="1" ht="15" hidden="1" x14ac:dyDescent="0.25">
      <c r="A290" s="2">
        <v>191</v>
      </c>
      <c r="B290" s="41">
        <f t="shared" ca="1" si="97"/>
        <v>51372</v>
      </c>
      <c r="C290" s="29">
        <f t="shared" si="102"/>
        <v>25824.652777777621</v>
      </c>
      <c r="D290" s="24"/>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row>
    <row r="291" spans="1:246" s="2" customFormat="1" ht="15" hidden="1" x14ac:dyDescent="0.25">
      <c r="A291" s="2">
        <v>192</v>
      </c>
      <c r="B291" s="41">
        <f t="shared" ca="1" si="97"/>
        <v>51403</v>
      </c>
      <c r="C291" s="29">
        <f t="shared" si="102"/>
        <v>25599.82638888873</v>
      </c>
      <c r="D291" s="24"/>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c r="FP291"/>
      <c r="FQ291"/>
      <c r="FR291"/>
      <c r="FS291"/>
      <c r="FT291"/>
      <c r="FU291"/>
      <c r="FV291"/>
      <c r="FW291"/>
      <c r="FX291"/>
      <c r="FY291"/>
      <c r="FZ291"/>
      <c r="GA291"/>
      <c r="GB291"/>
      <c r="GC291"/>
      <c r="GD291"/>
      <c r="GE291"/>
      <c r="GF291"/>
      <c r="GG291"/>
      <c r="GH291"/>
      <c r="GI291"/>
      <c r="GJ291"/>
      <c r="GK291"/>
      <c r="GL291"/>
      <c r="GM291"/>
      <c r="GN291"/>
      <c r="GO291"/>
      <c r="GP291"/>
      <c r="GQ291"/>
      <c r="GR291"/>
      <c r="GS291"/>
      <c r="GT291"/>
      <c r="GU291"/>
      <c r="GV291"/>
      <c r="GW291"/>
      <c r="GX291"/>
      <c r="GY291"/>
      <c r="GZ291"/>
      <c r="HA291"/>
      <c r="HB291"/>
      <c r="HC291"/>
      <c r="HD291"/>
      <c r="HE291"/>
      <c r="HF291"/>
      <c r="HG291"/>
      <c r="HH291"/>
      <c r="HI291"/>
      <c r="HJ291"/>
      <c r="HK291"/>
      <c r="HL291"/>
      <c r="HM291"/>
      <c r="HN291"/>
      <c r="HO291"/>
      <c r="HP291"/>
      <c r="HQ291"/>
      <c r="HR291"/>
      <c r="HS291"/>
      <c r="HT291"/>
      <c r="HU291"/>
      <c r="HV291"/>
      <c r="HW291"/>
      <c r="HX291"/>
      <c r="HY291"/>
      <c r="HZ291"/>
      <c r="IA291"/>
      <c r="IB291"/>
      <c r="IC291"/>
      <c r="ID291"/>
      <c r="IE291"/>
      <c r="IF291"/>
      <c r="IG291"/>
      <c r="IH291"/>
      <c r="II291"/>
      <c r="IJ291"/>
      <c r="IK291"/>
      <c r="IL291"/>
    </row>
    <row r="292" spans="1:246" s="2" customFormat="1" ht="15" hidden="1" x14ac:dyDescent="0.25">
      <c r="A292" s="2">
        <v>193</v>
      </c>
      <c r="B292" s="41">
        <f t="shared" ref="B292:B339" ca="1" si="103">EDATE(B291,1)</f>
        <v>51433</v>
      </c>
      <c r="C292" s="29">
        <f t="shared" ref="C292:C303" si="104">M71</f>
        <v>45974.999999999767</v>
      </c>
      <c r="D292" s="24"/>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c r="IB292"/>
      <c r="IC292"/>
      <c r="ID292"/>
      <c r="IE292"/>
      <c r="IF292"/>
      <c r="IG292"/>
      <c r="IH292"/>
      <c r="II292"/>
      <c r="IJ292"/>
      <c r="IK292"/>
      <c r="IL292"/>
    </row>
    <row r="293" spans="1:246" s="2" customFormat="1" ht="15" hidden="1" x14ac:dyDescent="0.25">
      <c r="A293" s="2">
        <v>194</v>
      </c>
      <c r="B293" s="41">
        <f t="shared" ca="1" si="103"/>
        <v>51464</v>
      </c>
      <c r="C293" s="29">
        <f t="shared" si="104"/>
        <v>25150.173611110953</v>
      </c>
      <c r="D293" s="24"/>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c r="IB293"/>
      <c r="IC293"/>
      <c r="ID293"/>
      <c r="IE293"/>
      <c r="IF293"/>
      <c r="IG293"/>
      <c r="IH293"/>
      <c r="II293"/>
      <c r="IJ293"/>
      <c r="IK293"/>
      <c r="IL293"/>
    </row>
    <row r="294" spans="1:246" s="2" customFormat="1" ht="15" hidden="1" x14ac:dyDescent="0.25">
      <c r="A294" s="2">
        <v>195</v>
      </c>
      <c r="B294" s="41">
        <f t="shared" ca="1" si="103"/>
        <v>51494</v>
      </c>
      <c r="C294" s="29">
        <f t="shared" si="104"/>
        <v>24925.347222222066</v>
      </c>
      <c r="D294" s="2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row>
    <row r="295" spans="1:246" s="2" customFormat="1" ht="15" hidden="1" x14ac:dyDescent="0.25">
      <c r="A295" s="2">
        <v>196</v>
      </c>
      <c r="B295" s="41">
        <f t="shared" ca="1" si="103"/>
        <v>51525</v>
      </c>
      <c r="C295" s="29">
        <f t="shared" si="104"/>
        <v>24700.520833333176</v>
      </c>
      <c r="D295" s="24"/>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row>
    <row r="296" spans="1:246" s="2" customFormat="1" ht="15" hidden="1" x14ac:dyDescent="0.25">
      <c r="A296" s="2">
        <v>197</v>
      </c>
      <c r="B296" s="41">
        <f t="shared" ca="1" si="103"/>
        <v>51556</v>
      </c>
      <c r="C296" s="29">
        <f t="shared" si="104"/>
        <v>24475.694444444285</v>
      </c>
      <c r="D296" s="24"/>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c r="IB296"/>
      <c r="IC296"/>
      <c r="ID296"/>
      <c r="IE296"/>
      <c r="IF296"/>
      <c r="IG296"/>
      <c r="IH296"/>
      <c r="II296"/>
      <c r="IJ296"/>
      <c r="IK296"/>
      <c r="IL296"/>
    </row>
    <row r="297" spans="1:246" s="2" customFormat="1" ht="15" hidden="1" x14ac:dyDescent="0.25">
      <c r="A297" s="2">
        <v>198</v>
      </c>
      <c r="B297" s="41">
        <f t="shared" ca="1" si="103"/>
        <v>51584</v>
      </c>
      <c r="C297" s="29">
        <f t="shared" si="104"/>
        <v>24250.868055555395</v>
      </c>
      <c r="D297" s="24"/>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row>
    <row r="298" spans="1:246" s="2" customFormat="1" ht="15" hidden="1" x14ac:dyDescent="0.25">
      <c r="A298" s="2">
        <v>199</v>
      </c>
      <c r="B298" s="41">
        <f t="shared" ca="1" si="103"/>
        <v>51615</v>
      </c>
      <c r="C298" s="29">
        <f t="shared" si="104"/>
        <v>24026.041666666504</v>
      </c>
      <c r="D298" s="24"/>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c r="FP298"/>
      <c r="FQ298"/>
      <c r="FR298"/>
      <c r="FS298"/>
      <c r="FT298"/>
      <c r="FU298"/>
      <c r="FV298"/>
      <c r="FW298"/>
      <c r="FX298"/>
      <c r="FY298"/>
      <c r="FZ298"/>
      <c r="GA298"/>
      <c r="GB298"/>
      <c r="GC298"/>
      <c r="GD298"/>
      <c r="GE298"/>
      <c r="GF298"/>
      <c r="GG298"/>
      <c r="GH298"/>
      <c r="GI298"/>
      <c r="GJ298"/>
      <c r="GK298"/>
      <c r="GL298"/>
      <c r="GM298"/>
      <c r="GN298"/>
      <c r="GO298"/>
      <c r="GP298"/>
      <c r="GQ298"/>
      <c r="GR298"/>
      <c r="GS298"/>
      <c r="GT298"/>
      <c r="GU298"/>
      <c r="GV298"/>
      <c r="GW298"/>
      <c r="GX298"/>
      <c r="GY298"/>
      <c r="GZ298"/>
      <c r="HA298"/>
      <c r="HB298"/>
      <c r="HC298"/>
      <c r="HD298"/>
      <c r="HE298"/>
      <c r="HF298"/>
      <c r="HG298"/>
      <c r="HH298"/>
      <c r="HI298"/>
      <c r="HJ298"/>
      <c r="HK298"/>
      <c r="HL298"/>
      <c r="HM298"/>
      <c r="HN298"/>
      <c r="HO298"/>
      <c r="HP298"/>
      <c r="HQ298"/>
      <c r="HR298"/>
      <c r="HS298"/>
      <c r="HT298"/>
      <c r="HU298"/>
      <c r="HV298"/>
      <c r="HW298"/>
      <c r="HX298"/>
      <c r="HY298"/>
      <c r="HZ298"/>
      <c r="IA298"/>
      <c r="IB298"/>
      <c r="IC298"/>
      <c r="ID298"/>
      <c r="IE298"/>
      <c r="IF298"/>
      <c r="IG298"/>
      <c r="IH298"/>
      <c r="II298"/>
      <c r="IJ298"/>
      <c r="IK298"/>
      <c r="IL298"/>
    </row>
    <row r="299" spans="1:246" s="2" customFormat="1" ht="15" hidden="1" x14ac:dyDescent="0.25">
      <c r="A299" s="2">
        <v>200</v>
      </c>
      <c r="B299" s="41">
        <f t="shared" ca="1" si="103"/>
        <v>51645</v>
      </c>
      <c r="C299" s="29">
        <f t="shared" si="104"/>
        <v>23801.215277777617</v>
      </c>
      <c r="D299" s="24"/>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T299"/>
      <c r="FU299"/>
      <c r="FV299"/>
      <c r="FW299"/>
      <c r="FX299"/>
      <c r="FY299"/>
      <c r="FZ299"/>
      <c r="GA299"/>
      <c r="GB299"/>
      <c r="GC299"/>
      <c r="GD299"/>
      <c r="GE299"/>
      <c r="GF299"/>
      <c r="GG299"/>
      <c r="GH299"/>
      <c r="GI299"/>
      <c r="GJ299"/>
      <c r="GK299"/>
      <c r="GL299"/>
      <c r="GM299"/>
      <c r="GN299"/>
      <c r="GO299"/>
      <c r="GP299"/>
      <c r="GQ299"/>
      <c r="GR299"/>
      <c r="GS299"/>
      <c r="GT299"/>
      <c r="GU299"/>
      <c r="GV299"/>
      <c r="GW299"/>
      <c r="GX299"/>
      <c r="GY299"/>
      <c r="GZ299"/>
      <c r="HA299"/>
      <c r="HB299"/>
      <c r="HC299"/>
      <c r="HD299"/>
      <c r="HE299"/>
      <c r="HF299"/>
      <c r="HG299"/>
      <c r="HH299"/>
      <c r="HI299"/>
      <c r="HJ299"/>
      <c r="HK299"/>
      <c r="HL299"/>
      <c r="HM299"/>
      <c r="HN299"/>
      <c r="HO299"/>
      <c r="HP299"/>
      <c r="HQ299"/>
      <c r="HR299"/>
      <c r="HS299"/>
      <c r="HT299"/>
      <c r="HU299"/>
      <c r="HV299"/>
      <c r="HW299"/>
      <c r="HX299"/>
      <c r="HY299"/>
      <c r="HZ299"/>
      <c r="IA299"/>
      <c r="IB299"/>
      <c r="IC299"/>
      <c r="ID299"/>
      <c r="IE299"/>
      <c r="IF299"/>
      <c r="IG299"/>
      <c r="IH299"/>
      <c r="II299"/>
      <c r="IJ299"/>
      <c r="IK299"/>
      <c r="IL299"/>
    </row>
    <row r="300" spans="1:246" s="2" customFormat="1" ht="15" hidden="1" x14ac:dyDescent="0.25">
      <c r="A300" s="2">
        <v>201</v>
      </c>
      <c r="B300" s="41">
        <f t="shared" ca="1" si="103"/>
        <v>51676</v>
      </c>
      <c r="C300" s="29">
        <f t="shared" si="104"/>
        <v>23576.388888888727</v>
      </c>
      <c r="D300" s="24"/>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T300"/>
      <c r="FU300"/>
      <c r="FV300"/>
      <c r="FW300"/>
      <c r="FX300"/>
      <c r="FY300"/>
      <c r="FZ300"/>
      <c r="GA300"/>
      <c r="GB300"/>
      <c r="GC300"/>
      <c r="GD300"/>
      <c r="GE300"/>
      <c r="GF300"/>
      <c r="GG300"/>
      <c r="GH300"/>
      <c r="GI300"/>
      <c r="GJ300"/>
      <c r="GK300"/>
      <c r="GL300"/>
      <c r="GM300"/>
      <c r="GN300"/>
      <c r="GO300"/>
      <c r="GP300"/>
      <c r="GQ300"/>
      <c r="GR300"/>
      <c r="GS300"/>
      <c r="GT300"/>
      <c r="GU300"/>
      <c r="GV300"/>
      <c r="GW300"/>
      <c r="GX300"/>
      <c r="GY300"/>
      <c r="GZ300"/>
      <c r="HA300"/>
      <c r="HB300"/>
      <c r="HC300"/>
      <c r="HD300"/>
      <c r="HE300"/>
      <c r="HF300"/>
      <c r="HG300"/>
      <c r="HH300"/>
      <c r="HI300"/>
      <c r="HJ300"/>
      <c r="HK300"/>
      <c r="HL300"/>
      <c r="HM300"/>
      <c r="HN300"/>
      <c r="HO300"/>
      <c r="HP300"/>
      <c r="HQ300"/>
      <c r="HR300"/>
      <c r="HS300"/>
      <c r="HT300"/>
      <c r="HU300"/>
      <c r="HV300"/>
      <c r="HW300"/>
      <c r="HX300"/>
      <c r="HY300"/>
      <c r="HZ300"/>
      <c r="IA300"/>
      <c r="IB300"/>
      <c r="IC300"/>
      <c r="ID300"/>
      <c r="IE300"/>
      <c r="IF300"/>
      <c r="IG300"/>
      <c r="IH300"/>
      <c r="II300"/>
      <c r="IJ300"/>
      <c r="IK300"/>
      <c r="IL300"/>
    </row>
    <row r="301" spans="1:246" s="2" customFormat="1" ht="15" hidden="1" x14ac:dyDescent="0.25">
      <c r="A301" s="2">
        <v>202</v>
      </c>
      <c r="B301" s="41">
        <f t="shared" ca="1" si="103"/>
        <v>51706</v>
      </c>
      <c r="C301" s="29">
        <f t="shared" si="104"/>
        <v>23351.56249999984</v>
      </c>
      <c r="D301" s="24"/>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c r="IF301"/>
      <c r="IG301"/>
      <c r="IH301"/>
      <c r="II301"/>
      <c r="IJ301"/>
      <c r="IK301"/>
      <c r="IL301"/>
    </row>
    <row r="302" spans="1:246" s="2" customFormat="1" ht="15" hidden="1" x14ac:dyDescent="0.25">
      <c r="A302" s="2">
        <v>203</v>
      </c>
      <c r="B302" s="41">
        <f t="shared" ca="1" si="103"/>
        <v>51737</v>
      </c>
      <c r="C302" s="29">
        <f t="shared" si="104"/>
        <v>23126.736111110949</v>
      </c>
      <c r="D302" s="24"/>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c r="IF302"/>
      <c r="IG302"/>
      <c r="IH302"/>
      <c r="II302"/>
      <c r="IJ302"/>
      <c r="IK302"/>
      <c r="IL302"/>
    </row>
    <row r="303" spans="1:246" s="2" customFormat="1" ht="15" hidden="1" x14ac:dyDescent="0.25">
      <c r="A303" s="2">
        <v>204</v>
      </c>
      <c r="B303" s="41">
        <f t="shared" ca="1" si="103"/>
        <v>51768</v>
      </c>
      <c r="C303" s="29">
        <f t="shared" si="104"/>
        <v>22901.909722222059</v>
      </c>
      <c r="D303" s="24"/>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c r="IF303"/>
      <c r="IG303"/>
      <c r="IH303"/>
      <c r="II303"/>
      <c r="IJ303"/>
      <c r="IK303"/>
      <c r="IL303"/>
    </row>
    <row r="304" spans="1:246" s="2" customFormat="1" ht="15" hidden="1" x14ac:dyDescent="0.25">
      <c r="A304" s="2">
        <v>205</v>
      </c>
      <c r="B304" s="41">
        <f t="shared" ca="1" si="103"/>
        <v>51798</v>
      </c>
      <c r="C304" s="29">
        <f t="shared" ref="C304:C315" si="105">Q71</f>
        <v>41877.083333333081</v>
      </c>
      <c r="D304" s="2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row>
    <row r="305" spans="1:246" s="2" customFormat="1" ht="15" hidden="1" x14ac:dyDescent="0.25">
      <c r="A305" s="2">
        <v>206</v>
      </c>
      <c r="B305" s="41">
        <f t="shared" ca="1" si="103"/>
        <v>51829</v>
      </c>
      <c r="C305" s="29">
        <f t="shared" si="105"/>
        <v>22452.256944444282</v>
      </c>
      <c r="D305" s="24"/>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row>
    <row r="306" spans="1:246" s="2" customFormat="1" ht="15" hidden="1" x14ac:dyDescent="0.25">
      <c r="A306" s="2">
        <v>207</v>
      </c>
      <c r="B306" s="41">
        <f t="shared" ca="1" si="103"/>
        <v>51859</v>
      </c>
      <c r="C306" s="29">
        <f t="shared" si="105"/>
        <v>22227.430555555391</v>
      </c>
      <c r="D306" s="24"/>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row>
    <row r="307" spans="1:246" s="2" customFormat="1" ht="15" hidden="1" x14ac:dyDescent="0.25">
      <c r="A307" s="2">
        <v>208</v>
      </c>
      <c r="B307" s="41">
        <f t="shared" ca="1" si="103"/>
        <v>51890</v>
      </c>
      <c r="C307" s="29">
        <f t="shared" si="105"/>
        <v>22002.604166666504</v>
      </c>
      <c r="D307" s="24"/>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row>
    <row r="308" spans="1:246" s="2" customFormat="1" ht="15" hidden="1" x14ac:dyDescent="0.25">
      <c r="A308" s="2">
        <v>209</v>
      </c>
      <c r="B308" s="41">
        <f t="shared" ca="1" si="103"/>
        <v>51921</v>
      </c>
      <c r="C308" s="29">
        <f t="shared" si="105"/>
        <v>21777.777777777614</v>
      </c>
      <c r="D308" s="24"/>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row>
    <row r="309" spans="1:246" s="2" customFormat="1" ht="15" hidden="1" x14ac:dyDescent="0.25">
      <c r="A309" s="2">
        <v>210</v>
      </c>
      <c r="B309" s="41">
        <f t="shared" ca="1" si="103"/>
        <v>51949</v>
      </c>
      <c r="C309" s="29">
        <f t="shared" si="105"/>
        <v>21552.951388888727</v>
      </c>
      <c r="D309" s="24"/>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row>
    <row r="310" spans="1:246" s="2" customFormat="1" ht="15" hidden="1" x14ac:dyDescent="0.25">
      <c r="A310" s="2">
        <v>211</v>
      </c>
      <c r="B310" s="41">
        <f t="shared" ca="1" si="103"/>
        <v>51980</v>
      </c>
      <c r="C310" s="29">
        <f t="shared" si="105"/>
        <v>21328.124999999836</v>
      </c>
      <c r="D310" s="24"/>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row>
    <row r="311" spans="1:246" s="2" customFormat="1" ht="15" hidden="1" x14ac:dyDescent="0.25">
      <c r="A311" s="2">
        <v>212</v>
      </c>
      <c r="B311" s="41">
        <f t="shared" ca="1" si="103"/>
        <v>52010</v>
      </c>
      <c r="C311" s="29">
        <f t="shared" si="105"/>
        <v>21103.298611110949</v>
      </c>
      <c r="D311" s="24"/>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c r="FP311"/>
      <c r="FQ311"/>
      <c r="FR311"/>
      <c r="FS311"/>
      <c r="FT311"/>
      <c r="FU311"/>
      <c r="FV311"/>
      <c r="FW311"/>
      <c r="FX311"/>
      <c r="FY311"/>
      <c r="FZ311"/>
      <c r="GA311"/>
      <c r="GB311"/>
      <c r="GC311"/>
      <c r="GD311"/>
      <c r="GE311"/>
      <c r="GF311"/>
      <c r="GG311"/>
      <c r="GH311"/>
      <c r="GI311"/>
      <c r="GJ311"/>
      <c r="GK311"/>
      <c r="GL311"/>
      <c r="GM311"/>
      <c r="GN311"/>
      <c r="GO311"/>
      <c r="GP311"/>
      <c r="GQ311"/>
      <c r="GR311"/>
      <c r="GS311"/>
      <c r="GT311"/>
      <c r="GU311"/>
      <c r="GV311"/>
      <c r="GW311"/>
      <c r="GX311"/>
      <c r="GY311"/>
      <c r="GZ311"/>
      <c r="HA311"/>
      <c r="HB311"/>
      <c r="HC311"/>
      <c r="HD311"/>
      <c r="HE311"/>
      <c r="HF311"/>
      <c r="HG311"/>
      <c r="HH311"/>
      <c r="HI311"/>
      <c r="HJ311"/>
      <c r="HK311"/>
      <c r="HL311"/>
      <c r="HM311"/>
      <c r="HN311"/>
      <c r="HO311"/>
      <c r="HP311"/>
      <c r="HQ311"/>
      <c r="HR311"/>
      <c r="HS311"/>
      <c r="HT311"/>
      <c r="HU311"/>
      <c r="HV311"/>
      <c r="HW311"/>
      <c r="HX311"/>
      <c r="HY311"/>
      <c r="HZ311"/>
      <c r="IA311"/>
      <c r="IB311"/>
      <c r="IC311"/>
      <c r="ID311"/>
      <c r="IE311"/>
      <c r="IF311"/>
      <c r="IG311"/>
      <c r="IH311"/>
      <c r="II311"/>
      <c r="IJ311"/>
      <c r="IK311"/>
      <c r="IL311"/>
    </row>
    <row r="312" spans="1:246" s="2" customFormat="1" ht="15" hidden="1" x14ac:dyDescent="0.25">
      <c r="A312" s="2">
        <v>213</v>
      </c>
      <c r="B312" s="41">
        <f t="shared" ca="1" si="103"/>
        <v>52041</v>
      </c>
      <c r="C312" s="29">
        <f t="shared" si="105"/>
        <v>20878.472222222059</v>
      </c>
      <c r="D312" s="24"/>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c r="FP312"/>
      <c r="FQ312"/>
      <c r="FR312"/>
      <c r="FS312"/>
      <c r="FT312"/>
      <c r="FU312"/>
      <c r="FV312"/>
      <c r="FW312"/>
      <c r="FX312"/>
      <c r="FY312"/>
      <c r="FZ312"/>
      <c r="GA312"/>
      <c r="GB312"/>
      <c r="GC312"/>
      <c r="GD312"/>
      <c r="GE312"/>
      <c r="GF312"/>
      <c r="GG312"/>
      <c r="GH312"/>
      <c r="GI312"/>
      <c r="GJ312"/>
      <c r="GK312"/>
      <c r="GL312"/>
      <c r="GM312"/>
      <c r="GN312"/>
      <c r="GO312"/>
      <c r="GP312"/>
      <c r="GQ312"/>
      <c r="GR312"/>
      <c r="GS312"/>
      <c r="GT312"/>
      <c r="GU312"/>
      <c r="GV312"/>
      <c r="GW312"/>
      <c r="GX312"/>
      <c r="GY312"/>
      <c r="GZ312"/>
      <c r="HA312"/>
      <c r="HB312"/>
      <c r="HC312"/>
      <c r="HD312"/>
      <c r="HE312"/>
      <c r="HF312"/>
      <c r="HG312"/>
      <c r="HH312"/>
      <c r="HI312"/>
      <c r="HJ312"/>
      <c r="HK312"/>
      <c r="HL312"/>
      <c r="HM312"/>
      <c r="HN312"/>
      <c r="HO312"/>
      <c r="HP312"/>
      <c r="HQ312"/>
      <c r="HR312"/>
      <c r="HS312"/>
      <c r="HT312"/>
      <c r="HU312"/>
      <c r="HV312"/>
      <c r="HW312"/>
      <c r="HX312"/>
      <c r="HY312"/>
      <c r="HZ312"/>
      <c r="IA312"/>
      <c r="IB312"/>
      <c r="IC312"/>
      <c r="ID312"/>
      <c r="IE312"/>
      <c r="IF312"/>
      <c r="IG312"/>
      <c r="IH312"/>
      <c r="II312"/>
      <c r="IJ312"/>
      <c r="IK312"/>
      <c r="IL312"/>
    </row>
    <row r="313" spans="1:246" s="2" customFormat="1" ht="15" hidden="1" x14ac:dyDescent="0.25">
      <c r="A313" s="2">
        <v>214</v>
      </c>
      <c r="B313" s="41">
        <f t="shared" ca="1" si="103"/>
        <v>52071</v>
      </c>
      <c r="C313" s="29">
        <f t="shared" si="105"/>
        <v>20653.645833333172</v>
      </c>
      <c r="D313" s="24"/>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c r="FP313"/>
      <c r="FQ313"/>
      <c r="FR313"/>
      <c r="FS313"/>
      <c r="FT313"/>
      <c r="FU313"/>
      <c r="FV313"/>
      <c r="FW313"/>
      <c r="FX313"/>
      <c r="FY313"/>
      <c r="FZ313"/>
      <c r="GA313"/>
      <c r="GB313"/>
      <c r="GC313"/>
      <c r="GD313"/>
      <c r="GE313"/>
      <c r="GF313"/>
      <c r="GG313"/>
      <c r="GH313"/>
      <c r="GI313"/>
      <c r="GJ313"/>
      <c r="GK313"/>
      <c r="GL313"/>
      <c r="GM313"/>
      <c r="GN313"/>
      <c r="GO313"/>
      <c r="GP313"/>
      <c r="GQ313"/>
      <c r="GR313"/>
      <c r="GS313"/>
      <c r="GT313"/>
      <c r="GU313"/>
      <c r="GV313"/>
      <c r="GW313"/>
      <c r="GX313"/>
      <c r="GY313"/>
      <c r="GZ313"/>
      <c r="HA313"/>
      <c r="HB313"/>
      <c r="HC313"/>
      <c r="HD313"/>
      <c r="HE313"/>
      <c r="HF313"/>
      <c r="HG313"/>
      <c r="HH313"/>
      <c r="HI313"/>
      <c r="HJ313"/>
      <c r="HK313"/>
      <c r="HL313"/>
      <c r="HM313"/>
      <c r="HN313"/>
      <c r="HO313"/>
      <c r="HP313"/>
      <c r="HQ313"/>
      <c r="HR313"/>
      <c r="HS313"/>
      <c r="HT313"/>
      <c r="HU313"/>
      <c r="HV313"/>
      <c r="HW313"/>
      <c r="HX313"/>
      <c r="HY313"/>
      <c r="HZ313"/>
      <c r="IA313"/>
      <c r="IB313"/>
      <c r="IC313"/>
      <c r="ID313"/>
      <c r="IE313"/>
      <c r="IF313"/>
      <c r="IG313"/>
      <c r="IH313"/>
      <c r="II313"/>
      <c r="IJ313"/>
      <c r="IK313"/>
      <c r="IL313"/>
    </row>
    <row r="314" spans="1:246" s="2" customFormat="1" ht="15" hidden="1" x14ac:dyDescent="0.25">
      <c r="A314" s="2">
        <v>215</v>
      </c>
      <c r="B314" s="41">
        <f t="shared" ca="1" si="103"/>
        <v>52102</v>
      </c>
      <c r="C314" s="29">
        <f t="shared" si="105"/>
        <v>20428.819444444285</v>
      </c>
      <c r="D314" s="2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c r="FP314"/>
      <c r="FQ314"/>
      <c r="FR314"/>
      <c r="FS314"/>
      <c r="FT314"/>
      <c r="FU314"/>
      <c r="FV314"/>
      <c r="FW314"/>
      <c r="FX314"/>
      <c r="FY314"/>
      <c r="FZ314"/>
      <c r="GA314"/>
      <c r="GB314"/>
      <c r="GC314"/>
      <c r="GD314"/>
      <c r="GE314"/>
      <c r="GF314"/>
      <c r="GG314"/>
      <c r="GH314"/>
      <c r="GI314"/>
      <c r="GJ314"/>
      <c r="GK314"/>
      <c r="GL314"/>
      <c r="GM314"/>
      <c r="GN314"/>
      <c r="GO314"/>
      <c r="GP314"/>
      <c r="GQ314"/>
      <c r="GR314"/>
      <c r="GS314"/>
      <c r="GT314"/>
      <c r="GU314"/>
      <c r="GV314"/>
      <c r="GW314"/>
      <c r="GX314"/>
      <c r="GY314"/>
      <c r="GZ314"/>
      <c r="HA314"/>
      <c r="HB314"/>
      <c r="HC314"/>
      <c r="HD314"/>
      <c r="HE314"/>
      <c r="HF314"/>
      <c r="HG314"/>
      <c r="HH314"/>
      <c r="HI314"/>
      <c r="HJ314"/>
      <c r="HK314"/>
      <c r="HL314"/>
      <c r="HM314"/>
      <c r="HN314"/>
      <c r="HO314"/>
      <c r="HP314"/>
      <c r="HQ314"/>
      <c r="HR314"/>
      <c r="HS314"/>
      <c r="HT314"/>
      <c r="HU314"/>
      <c r="HV314"/>
      <c r="HW314"/>
      <c r="HX314"/>
      <c r="HY314"/>
      <c r="HZ314"/>
      <c r="IA314"/>
      <c r="IB314"/>
      <c r="IC314"/>
      <c r="ID314"/>
      <c r="IE314"/>
      <c r="IF314"/>
      <c r="IG314"/>
      <c r="IH314"/>
      <c r="II314"/>
      <c r="IJ314"/>
      <c r="IK314"/>
      <c r="IL314"/>
    </row>
    <row r="315" spans="1:246" s="2" customFormat="1" ht="15" hidden="1" x14ac:dyDescent="0.25">
      <c r="A315" s="2">
        <v>216</v>
      </c>
      <c r="B315" s="41">
        <f t="shared" ca="1" si="103"/>
        <v>52133</v>
      </c>
      <c r="C315" s="29">
        <f t="shared" si="105"/>
        <v>20203.993055555395</v>
      </c>
      <c r="D315" s="24"/>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c r="IF315"/>
      <c r="IG315"/>
      <c r="IH315"/>
      <c r="II315"/>
      <c r="IJ315"/>
      <c r="IK315"/>
      <c r="IL315"/>
    </row>
    <row r="316" spans="1:246" s="2" customFormat="1" ht="15" hidden="1" x14ac:dyDescent="0.25">
      <c r="A316" s="2">
        <v>217</v>
      </c>
      <c r="B316" s="41">
        <f t="shared" ca="1" si="103"/>
        <v>52163</v>
      </c>
      <c r="C316" s="24">
        <f t="shared" ref="C316:C327" si="106">U71</f>
        <v>37779.166666666424</v>
      </c>
      <c r="D316" s="24"/>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c r="IF316"/>
      <c r="IG316"/>
      <c r="IH316"/>
      <c r="II316"/>
      <c r="IJ316"/>
      <c r="IK316"/>
      <c r="IL316"/>
    </row>
    <row r="317" spans="1:246" s="2" customFormat="1" ht="15" hidden="1" x14ac:dyDescent="0.25">
      <c r="A317" s="2">
        <v>218</v>
      </c>
      <c r="B317" s="41">
        <f t="shared" ca="1" si="103"/>
        <v>52194</v>
      </c>
      <c r="C317" s="24">
        <f t="shared" si="106"/>
        <v>19754.340277777617</v>
      </c>
      <c r="D317" s="24"/>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c r="IF317"/>
      <c r="IG317"/>
      <c r="IH317"/>
      <c r="II317"/>
      <c r="IJ317"/>
      <c r="IK317"/>
      <c r="IL317"/>
    </row>
    <row r="318" spans="1:246" s="2" customFormat="1" ht="15" hidden="1" x14ac:dyDescent="0.25">
      <c r="A318" s="2">
        <v>219</v>
      </c>
      <c r="B318" s="41">
        <f t="shared" ca="1" si="103"/>
        <v>52224</v>
      </c>
      <c r="C318" s="24">
        <f t="shared" si="106"/>
        <v>19529.51388888873</v>
      </c>
      <c r="D318" s="24"/>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T318"/>
      <c r="FU318"/>
      <c r="FV318"/>
      <c r="FW318"/>
      <c r="FX318"/>
      <c r="FY318"/>
      <c r="FZ318"/>
      <c r="GA318"/>
      <c r="GB318"/>
      <c r="GC318"/>
      <c r="GD318"/>
      <c r="GE318"/>
      <c r="GF318"/>
      <c r="GG318"/>
      <c r="GH318"/>
      <c r="GI318"/>
      <c r="GJ318"/>
      <c r="GK318"/>
      <c r="GL318"/>
      <c r="GM318"/>
      <c r="GN318"/>
      <c r="GO318"/>
      <c r="GP318"/>
      <c r="GQ318"/>
      <c r="GR318"/>
      <c r="GS318"/>
      <c r="GT318"/>
      <c r="GU318"/>
      <c r="GV318"/>
      <c r="GW318"/>
      <c r="GX318"/>
      <c r="GY318"/>
      <c r="GZ318"/>
      <c r="HA318"/>
      <c r="HB318"/>
      <c r="HC318"/>
      <c r="HD318"/>
      <c r="HE318"/>
      <c r="HF318"/>
      <c r="HG318"/>
      <c r="HH318"/>
      <c r="HI318"/>
      <c r="HJ318"/>
      <c r="HK318"/>
      <c r="HL318"/>
      <c r="HM318"/>
      <c r="HN318"/>
      <c r="HO318"/>
      <c r="HP318"/>
      <c r="HQ318"/>
      <c r="HR318"/>
      <c r="HS318"/>
      <c r="HT318"/>
      <c r="HU318"/>
      <c r="HV318"/>
      <c r="HW318"/>
      <c r="HX318"/>
      <c r="HY318"/>
      <c r="HZ318"/>
      <c r="IA318"/>
      <c r="IB318"/>
      <c r="IC318"/>
      <c r="ID318"/>
      <c r="IE318"/>
      <c r="IF318"/>
      <c r="IG318"/>
      <c r="IH318"/>
      <c r="II318"/>
      <c r="IJ318"/>
      <c r="IK318"/>
      <c r="IL318"/>
    </row>
    <row r="319" spans="1:246" s="2" customFormat="1" ht="15" hidden="1" x14ac:dyDescent="0.25">
      <c r="A319" s="2">
        <v>220</v>
      </c>
      <c r="B319" s="41">
        <f t="shared" ca="1" si="103"/>
        <v>52255</v>
      </c>
      <c r="C319" s="24">
        <f t="shared" si="106"/>
        <v>19304.68749999984</v>
      </c>
      <c r="D319" s="24"/>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c r="FD319"/>
      <c r="FE319"/>
      <c r="FF319"/>
      <c r="FG319"/>
      <c r="FH319"/>
      <c r="FI319"/>
      <c r="FJ319"/>
      <c r="FK319"/>
      <c r="FL319"/>
      <c r="FM319"/>
      <c r="FN319"/>
      <c r="FO319"/>
      <c r="FP319"/>
      <c r="FQ319"/>
      <c r="FR319"/>
      <c r="FS319"/>
      <c r="FT319"/>
      <c r="FU319"/>
      <c r="FV319"/>
      <c r="FW319"/>
      <c r="FX319"/>
      <c r="FY319"/>
      <c r="FZ319"/>
      <c r="GA319"/>
      <c r="GB319"/>
      <c r="GC319"/>
      <c r="GD319"/>
      <c r="GE319"/>
      <c r="GF319"/>
      <c r="GG319"/>
      <c r="GH319"/>
      <c r="GI319"/>
      <c r="GJ319"/>
      <c r="GK319"/>
      <c r="GL319"/>
      <c r="GM319"/>
      <c r="GN319"/>
      <c r="GO319"/>
      <c r="GP319"/>
      <c r="GQ319"/>
      <c r="GR319"/>
      <c r="GS319"/>
      <c r="GT319"/>
      <c r="GU319"/>
      <c r="GV319"/>
      <c r="GW319"/>
      <c r="GX319"/>
      <c r="GY319"/>
      <c r="GZ319"/>
      <c r="HA319"/>
      <c r="HB319"/>
      <c r="HC319"/>
      <c r="HD319"/>
      <c r="HE319"/>
      <c r="HF319"/>
      <c r="HG319"/>
      <c r="HH319"/>
      <c r="HI319"/>
      <c r="HJ319"/>
      <c r="HK319"/>
      <c r="HL319"/>
      <c r="HM319"/>
      <c r="HN319"/>
      <c r="HO319"/>
      <c r="HP319"/>
      <c r="HQ319"/>
      <c r="HR319"/>
      <c r="HS319"/>
      <c r="HT319"/>
      <c r="HU319"/>
      <c r="HV319"/>
      <c r="HW319"/>
      <c r="HX319"/>
      <c r="HY319"/>
      <c r="HZ319"/>
      <c r="IA319"/>
      <c r="IB319"/>
      <c r="IC319"/>
      <c r="ID319"/>
      <c r="IE319"/>
      <c r="IF319"/>
      <c r="IG319"/>
      <c r="IH319"/>
      <c r="II319"/>
      <c r="IJ319"/>
      <c r="IK319"/>
      <c r="IL319"/>
    </row>
    <row r="320" spans="1:246" s="2" customFormat="1" ht="15" hidden="1" x14ac:dyDescent="0.25">
      <c r="A320" s="2">
        <v>221</v>
      </c>
      <c r="B320" s="41">
        <f t="shared" ca="1" si="103"/>
        <v>52286</v>
      </c>
      <c r="C320" s="24">
        <f t="shared" si="106"/>
        <v>19079.861111110949</v>
      </c>
      <c r="D320" s="24"/>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c r="FD320"/>
      <c r="FE320"/>
      <c r="FF320"/>
      <c r="FG320"/>
      <c r="FH320"/>
      <c r="FI320"/>
      <c r="FJ320"/>
      <c r="FK320"/>
      <c r="FL320"/>
      <c r="FM320"/>
      <c r="FN320"/>
      <c r="FO320"/>
      <c r="FP320"/>
      <c r="FQ320"/>
      <c r="FR320"/>
      <c r="FS320"/>
      <c r="FT320"/>
      <c r="FU320"/>
      <c r="FV320"/>
      <c r="FW320"/>
      <c r="FX320"/>
      <c r="FY320"/>
      <c r="FZ320"/>
      <c r="GA320"/>
      <c r="GB320"/>
      <c r="GC320"/>
      <c r="GD320"/>
      <c r="GE320"/>
      <c r="GF320"/>
      <c r="GG320"/>
      <c r="GH320"/>
      <c r="GI320"/>
      <c r="GJ320"/>
      <c r="GK320"/>
      <c r="GL320"/>
      <c r="GM320"/>
      <c r="GN320"/>
      <c r="GO320"/>
      <c r="GP320"/>
      <c r="GQ320"/>
      <c r="GR320"/>
      <c r="GS320"/>
      <c r="GT320"/>
      <c r="GU320"/>
      <c r="GV320"/>
      <c r="GW320"/>
      <c r="GX320"/>
      <c r="GY320"/>
      <c r="GZ320"/>
      <c r="HA320"/>
      <c r="HB320"/>
      <c r="HC320"/>
      <c r="HD320"/>
      <c r="HE320"/>
      <c r="HF320"/>
      <c r="HG320"/>
      <c r="HH320"/>
      <c r="HI320"/>
      <c r="HJ320"/>
      <c r="HK320"/>
      <c r="HL320"/>
      <c r="HM320"/>
      <c r="HN320"/>
      <c r="HO320"/>
      <c r="HP320"/>
      <c r="HQ320"/>
      <c r="HR320"/>
      <c r="HS320"/>
      <c r="HT320"/>
      <c r="HU320"/>
      <c r="HV320"/>
      <c r="HW320"/>
      <c r="HX320"/>
      <c r="HY320"/>
      <c r="HZ320"/>
      <c r="IA320"/>
      <c r="IB320"/>
      <c r="IC320"/>
      <c r="ID320"/>
      <c r="IE320"/>
      <c r="IF320"/>
      <c r="IG320"/>
      <c r="IH320"/>
      <c r="II320"/>
      <c r="IJ320"/>
      <c r="IK320"/>
      <c r="IL320"/>
    </row>
    <row r="321" spans="1:246" s="2" customFormat="1" ht="15" hidden="1" x14ac:dyDescent="0.25">
      <c r="A321" s="2">
        <v>222</v>
      </c>
      <c r="B321" s="41">
        <f t="shared" ca="1" si="103"/>
        <v>52314</v>
      </c>
      <c r="C321" s="24">
        <f t="shared" si="106"/>
        <v>18855.034722222063</v>
      </c>
      <c r="D321" s="24"/>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c r="FP321"/>
      <c r="FQ321"/>
      <c r="FR321"/>
      <c r="FS321"/>
      <c r="FT321"/>
      <c r="FU321"/>
      <c r="FV321"/>
      <c r="FW321"/>
      <c r="FX321"/>
      <c r="FY321"/>
      <c r="FZ321"/>
      <c r="GA321"/>
      <c r="GB321"/>
      <c r="GC321"/>
      <c r="GD321"/>
      <c r="GE321"/>
      <c r="GF321"/>
      <c r="GG321"/>
      <c r="GH321"/>
      <c r="GI321"/>
      <c r="GJ321"/>
      <c r="GK321"/>
      <c r="GL321"/>
      <c r="GM321"/>
      <c r="GN321"/>
      <c r="GO321"/>
      <c r="GP321"/>
      <c r="GQ321"/>
      <c r="GR321"/>
      <c r="GS321"/>
      <c r="GT321"/>
      <c r="GU321"/>
      <c r="GV321"/>
      <c r="GW321"/>
      <c r="GX321"/>
      <c r="GY321"/>
      <c r="GZ321"/>
      <c r="HA321"/>
      <c r="HB321"/>
      <c r="HC321"/>
      <c r="HD321"/>
      <c r="HE321"/>
      <c r="HF321"/>
      <c r="HG321"/>
      <c r="HH321"/>
      <c r="HI321"/>
      <c r="HJ321"/>
      <c r="HK321"/>
      <c r="HL321"/>
      <c r="HM321"/>
      <c r="HN321"/>
      <c r="HO321"/>
      <c r="HP321"/>
      <c r="HQ321"/>
      <c r="HR321"/>
      <c r="HS321"/>
      <c r="HT321"/>
      <c r="HU321"/>
      <c r="HV321"/>
      <c r="HW321"/>
      <c r="HX321"/>
      <c r="HY321"/>
      <c r="HZ321"/>
      <c r="IA321"/>
      <c r="IB321"/>
      <c r="IC321"/>
      <c r="ID321"/>
      <c r="IE321"/>
      <c r="IF321"/>
      <c r="IG321"/>
      <c r="IH321"/>
      <c r="II321"/>
      <c r="IJ321"/>
      <c r="IK321"/>
      <c r="IL321"/>
    </row>
    <row r="322" spans="1:246" s="2" customFormat="1" ht="15" hidden="1" x14ac:dyDescent="0.25">
      <c r="A322" s="2">
        <v>223</v>
      </c>
      <c r="B322" s="41">
        <f t="shared" ca="1" si="103"/>
        <v>52345</v>
      </c>
      <c r="C322" s="24">
        <f t="shared" si="106"/>
        <v>18630.208333333176</v>
      </c>
      <c r="D322" s="24"/>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c r="FP322"/>
      <c r="FQ322"/>
      <c r="FR322"/>
      <c r="FS322"/>
      <c r="FT322"/>
      <c r="FU322"/>
      <c r="FV322"/>
      <c r="FW322"/>
      <c r="FX322"/>
      <c r="FY322"/>
      <c r="FZ322"/>
      <c r="GA322"/>
      <c r="GB322"/>
      <c r="GC322"/>
      <c r="GD322"/>
      <c r="GE322"/>
      <c r="GF322"/>
      <c r="GG322"/>
      <c r="GH322"/>
      <c r="GI322"/>
      <c r="GJ322"/>
      <c r="GK322"/>
      <c r="GL322"/>
      <c r="GM322"/>
      <c r="GN322"/>
      <c r="GO322"/>
      <c r="GP322"/>
      <c r="GQ322"/>
      <c r="GR322"/>
      <c r="GS322"/>
      <c r="GT322"/>
      <c r="GU322"/>
      <c r="GV322"/>
      <c r="GW322"/>
      <c r="GX322"/>
      <c r="GY322"/>
      <c r="GZ322"/>
      <c r="HA322"/>
      <c r="HB322"/>
      <c r="HC322"/>
      <c r="HD322"/>
      <c r="HE322"/>
      <c r="HF322"/>
      <c r="HG322"/>
      <c r="HH322"/>
      <c r="HI322"/>
      <c r="HJ322"/>
      <c r="HK322"/>
      <c r="HL322"/>
      <c r="HM322"/>
      <c r="HN322"/>
      <c r="HO322"/>
      <c r="HP322"/>
      <c r="HQ322"/>
      <c r="HR322"/>
      <c r="HS322"/>
      <c r="HT322"/>
      <c r="HU322"/>
      <c r="HV322"/>
      <c r="HW322"/>
      <c r="HX322"/>
      <c r="HY322"/>
      <c r="HZ322"/>
      <c r="IA322"/>
      <c r="IB322"/>
      <c r="IC322"/>
      <c r="ID322"/>
      <c r="IE322"/>
      <c r="IF322"/>
      <c r="IG322"/>
      <c r="IH322"/>
      <c r="II322"/>
      <c r="IJ322"/>
      <c r="IK322"/>
      <c r="IL322"/>
    </row>
    <row r="323" spans="1:246" s="2" customFormat="1" ht="15" hidden="1" x14ac:dyDescent="0.25">
      <c r="A323" s="2">
        <v>224</v>
      </c>
      <c r="B323" s="41">
        <f t="shared" ca="1" si="103"/>
        <v>52375</v>
      </c>
      <c r="C323" s="24">
        <f t="shared" si="106"/>
        <v>18405.381944444285</v>
      </c>
      <c r="D323" s="24"/>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c r="FP323"/>
      <c r="FQ323"/>
      <c r="FR323"/>
      <c r="FS323"/>
      <c r="FT323"/>
      <c r="FU323"/>
      <c r="FV323"/>
      <c r="FW323"/>
      <c r="FX323"/>
      <c r="FY323"/>
      <c r="FZ323"/>
      <c r="GA323"/>
      <c r="GB323"/>
      <c r="GC323"/>
      <c r="GD323"/>
      <c r="GE323"/>
      <c r="GF323"/>
      <c r="GG323"/>
      <c r="GH323"/>
      <c r="GI323"/>
      <c r="GJ323"/>
      <c r="GK323"/>
      <c r="GL323"/>
      <c r="GM323"/>
      <c r="GN323"/>
      <c r="GO323"/>
      <c r="GP323"/>
      <c r="GQ323"/>
      <c r="GR323"/>
      <c r="GS323"/>
      <c r="GT323"/>
      <c r="GU323"/>
      <c r="GV323"/>
      <c r="GW323"/>
      <c r="GX323"/>
      <c r="GY323"/>
      <c r="GZ323"/>
      <c r="HA323"/>
      <c r="HB323"/>
      <c r="HC323"/>
      <c r="HD323"/>
      <c r="HE323"/>
      <c r="HF323"/>
      <c r="HG323"/>
      <c r="HH323"/>
      <c r="HI323"/>
      <c r="HJ323"/>
      <c r="HK323"/>
      <c r="HL323"/>
      <c r="HM323"/>
      <c r="HN323"/>
      <c r="HO323"/>
      <c r="HP323"/>
      <c r="HQ323"/>
      <c r="HR323"/>
      <c r="HS323"/>
      <c r="HT323"/>
      <c r="HU323"/>
      <c r="HV323"/>
      <c r="HW323"/>
      <c r="HX323"/>
      <c r="HY323"/>
      <c r="HZ323"/>
      <c r="IA323"/>
      <c r="IB323"/>
      <c r="IC323"/>
      <c r="ID323"/>
      <c r="IE323"/>
      <c r="IF323"/>
      <c r="IG323"/>
      <c r="IH323"/>
      <c r="II323"/>
      <c r="IJ323"/>
      <c r="IK323"/>
      <c r="IL323"/>
    </row>
    <row r="324" spans="1:246" s="2" customFormat="1" ht="15" hidden="1" x14ac:dyDescent="0.25">
      <c r="A324" s="2">
        <v>225</v>
      </c>
      <c r="B324" s="41">
        <f t="shared" ca="1" si="103"/>
        <v>52406</v>
      </c>
      <c r="C324" s="24">
        <f t="shared" si="106"/>
        <v>18180.555555555395</v>
      </c>
      <c r="D324" s="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c r="EZ324"/>
      <c r="FA324"/>
      <c r="FB324"/>
      <c r="FC324"/>
      <c r="FD324"/>
      <c r="FE324"/>
      <c r="FF324"/>
      <c r="FG324"/>
      <c r="FH324"/>
      <c r="FI324"/>
      <c r="FJ324"/>
      <c r="FK324"/>
      <c r="FL324"/>
      <c r="FM324"/>
      <c r="FN324"/>
      <c r="FO324"/>
      <c r="FP324"/>
      <c r="FQ324"/>
      <c r="FR324"/>
      <c r="FS324"/>
      <c r="FT324"/>
      <c r="FU324"/>
      <c r="FV324"/>
      <c r="FW324"/>
      <c r="FX324"/>
      <c r="FY324"/>
      <c r="FZ324"/>
      <c r="GA324"/>
      <c r="GB324"/>
      <c r="GC324"/>
      <c r="GD324"/>
      <c r="GE324"/>
      <c r="GF324"/>
      <c r="GG324"/>
      <c r="GH324"/>
      <c r="GI324"/>
      <c r="GJ324"/>
      <c r="GK324"/>
      <c r="GL324"/>
      <c r="GM324"/>
      <c r="GN324"/>
      <c r="GO324"/>
      <c r="GP324"/>
      <c r="GQ324"/>
      <c r="GR324"/>
      <c r="GS324"/>
      <c r="GT324"/>
      <c r="GU324"/>
      <c r="GV324"/>
      <c r="GW324"/>
      <c r="GX324"/>
      <c r="GY324"/>
      <c r="GZ324"/>
      <c r="HA324"/>
      <c r="HB324"/>
      <c r="HC324"/>
      <c r="HD324"/>
      <c r="HE324"/>
      <c r="HF324"/>
      <c r="HG324"/>
      <c r="HH324"/>
      <c r="HI324"/>
      <c r="HJ324"/>
      <c r="HK324"/>
      <c r="HL324"/>
      <c r="HM324"/>
      <c r="HN324"/>
      <c r="HO324"/>
      <c r="HP324"/>
      <c r="HQ324"/>
      <c r="HR324"/>
      <c r="HS324"/>
      <c r="HT324"/>
      <c r="HU324"/>
      <c r="HV324"/>
      <c r="HW324"/>
      <c r="HX324"/>
      <c r="HY324"/>
      <c r="HZ324"/>
      <c r="IA324"/>
      <c r="IB324"/>
      <c r="IC324"/>
      <c r="ID324"/>
      <c r="IE324"/>
      <c r="IF324"/>
      <c r="IG324"/>
      <c r="IH324"/>
      <c r="II324"/>
      <c r="IJ324"/>
      <c r="IK324"/>
      <c r="IL324"/>
    </row>
    <row r="325" spans="1:246" s="2" customFormat="1" ht="15" hidden="1" x14ac:dyDescent="0.25">
      <c r="A325" s="2">
        <v>226</v>
      </c>
      <c r="B325" s="41">
        <f t="shared" ca="1" si="103"/>
        <v>52436</v>
      </c>
      <c r="C325" s="24">
        <f t="shared" si="106"/>
        <v>17955.729166666508</v>
      </c>
      <c r="D325" s="24"/>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c r="EZ325"/>
      <c r="FA325"/>
      <c r="FB325"/>
      <c r="FC325"/>
      <c r="FD325"/>
      <c r="FE325"/>
      <c r="FF325"/>
      <c r="FG325"/>
      <c r="FH325"/>
      <c r="FI325"/>
      <c r="FJ325"/>
      <c r="FK325"/>
      <c r="FL325"/>
      <c r="FM325"/>
      <c r="FN325"/>
      <c r="FO325"/>
      <c r="FP325"/>
      <c r="FQ325"/>
      <c r="FR325"/>
      <c r="FS325"/>
      <c r="FT325"/>
      <c r="FU325"/>
      <c r="FV325"/>
      <c r="FW325"/>
      <c r="FX325"/>
      <c r="FY325"/>
      <c r="FZ325"/>
      <c r="GA325"/>
      <c r="GB325"/>
      <c r="GC325"/>
      <c r="GD325"/>
      <c r="GE325"/>
      <c r="GF325"/>
      <c r="GG325"/>
      <c r="GH325"/>
      <c r="GI325"/>
      <c r="GJ325"/>
      <c r="GK325"/>
      <c r="GL325"/>
      <c r="GM325"/>
      <c r="GN325"/>
      <c r="GO325"/>
      <c r="GP325"/>
      <c r="GQ325"/>
      <c r="GR325"/>
      <c r="GS325"/>
      <c r="GT325"/>
      <c r="GU325"/>
      <c r="GV325"/>
      <c r="GW325"/>
      <c r="GX325"/>
      <c r="GY325"/>
      <c r="GZ325"/>
      <c r="HA325"/>
      <c r="HB325"/>
      <c r="HC325"/>
      <c r="HD325"/>
      <c r="HE325"/>
      <c r="HF325"/>
      <c r="HG325"/>
      <c r="HH325"/>
      <c r="HI325"/>
      <c r="HJ325"/>
      <c r="HK325"/>
      <c r="HL325"/>
      <c r="HM325"/>
      <c r="HN325"/>
      <c r="HO325"/>
      <c r="HP325"/>
      <c r="HQ325"/>
      <c r="HR325"/>
      <c r="HS325"/>
      <c r="HT325"/>
      <c r="HU325"/>
      <c r="HV325"/>
      <c r="HW325"/>
      <c r="HX325"/>
      <c r="HY325"/>
      <c r="HZ325"/>
      <c r="IA325"/>
      <c r="IB325"/>
      <c r="IC325"/>
      <c r="ID325"/>
      <c r="IE325"/>
      <c r="IF325"/>
      <c r="IG325"/>
      <c r="IH325"/>
      <c r="II325"/>
      <c r="IJ325"/>
      <c r="IK325"/>
      <c r="IL325"/>
    </row>
    <row r="326" spans="1:246" s="2" customFormat="1" ht="15" hidden="1" x14ac:dyDescent="0.25">
      <c r="A326" s="2">
        <v>227</v>
      </c>
      <c r="B326" s="41">
        <f t="shared" ca="1" si="103"/>
        <v>52467</v>
      </c>
      <c r="C326" s="24">
        <f t="shared" si="106"/>
        <v>17730.902777777617</v>
      </c>
      <c r="D326" s="24"/>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c r="EZ326"/>
      <c r="FA326"/>
      <c r="FB326"/>
      <c r="FC326"/>
      <c r="FD326"/>
      <c r="FE326"/>
      <c r="FF326"/>
      <c r="FG326"/>
      <c r="FH326"/>
      <c r="FI326"/>
      <c r="FJ326"/>
      <c r="FK326"/>
      <c r="FL326"/>
      <c r="FM326"/>
      <c r="FN326"/>
      <c r="FO326"/>
      <c r="FP326"/>
      <c r="FQ326"/>
      <c r="FR326"/>
      <c r="FS326"/>
      <c r="FT326"/>
      <c r="FU326"/>
      <c r="FV326"/>
      <c r="FW326"/>
      <c r="FX326"/>
      <c r="FY326"/>
      <c r="FZ326"/>
      <c r="GA326"/>
      <c r="GB326"/>
      <c r="GC326"/>
      <c r="GD326"/>
      <c r="GE326"/>
      <c r="GF326"/>
      <c r="GG326"/>
      <c r="GH326"/>
      <c r="GI326"/>
      <c r="GJ326"/>
      <c r="GK326"/>
      <c r="GL326"/>
      <c r="GM326"/>
      <c r="GN326"/>
      <c r="GO326"/>
      <c r="GP326"/>
      <c r="GQ326"/>
      <c r="GR326"/>
      <c r="GS326"/>
      <c r="GT326"/>
      <c r="GU326"/>
      <c r="GV326"/>
      <c r="GW326"/>
      <c r="GX326"/>
      <c r="GY326"/>
      <c r="GZ326"/>
      <c r="HA326"/>
      <c r="HB326"/>
      <c r="HC326"/>
      <c r="HD326"/>
      <c r="HE326"/>
      <c r="HF326"/>
      <c r="HG326"/>
      <c r="HH326"/>
      <c r="HI326"/>
      <c r="HJ326"/>
      <c r="HK326"/>
      <c r="HL326"/>
      <c r="HM326"/>
      <c r="HN326"/>
      <c r="HO326"/>
      <c r="HP326"/>
      <c r="HQ326"/>
      <c r="HR326"/>
      <c r="HS326"/>
      <c r="HT326"/>
      <c r="HU326"/>
      <c r="HV326"/>
      <c r="HW326"/>
      <c r="HX326"/>
      <c r="HY326"/>
      <c r="HZ326"/>
      <c r="IA326"/>
      <c r="IB326"/>
      <c r="IC326"/>
      <c r="ID326"/>
      <c r="IE326"/>
      <c r="IF326"/>
      <c r="IG326"/>
      <c r="IH326"/>
      <c r="II326"/>
      <c r="IJ326"/>
      <c r="IK326"/>
      <c r="IL326"/>
    </row>
    <row r="327" spans="1:246" s="2" customFormat="1" ht="15" hidden="1" x14ac:dyDescent="0.25">
      <c r="A327" s="2">
        <v>228</v>
      </c>
      <c r="B327" s="41">
        <f t="shared" ca="1" si="103"/>
        <v>52498</v>
      </c>
      <c r="C327" s="24">
        <f t="shared" si="106"/>
        <v>17506.07638888873</v>
      </c>
      <c r="D327" s="24"/>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c r="FP327"/>
      <c r="FQ327"/>
      <c r="FR327"/>
      <c r="FS327"/>
      <c r="FT327"/>
      <c r="FU327"/>
      <c r="FV327"/>
      <c r="FW327"/>
      <c r="FX327"/>
      <c r="FY327"/>
      <c r="FZ327"/>
      <c r="GA327"/>
      <c r="GB327"/>
      <c r="GC327"/>
      <c r="GD327"/>
      <c r="GE327"/>
      <c r="GF327"/>
      <c r="GG327"/>
      <c r="GH327"/>
      <c r="GI327"/>
      <c r="GJ327"/>
      <c r="GK327"/>
      <c r="GL327"/>
      <c r="GM327"/>
      <c r="GN327"/>
      <c r="GO327"/>
      <c r="GP327"/>
      <c r="GQ327"/>
      <c r="GR327"/>
      <c r="GS327"/>
      <c r="GT327"/>
      <c r="GU327"/>
      <c r="GV327"/>
      <c r="GW327"/>
      <c r="GX327"/>
      <c r="GY327"/>
      <c r="GZ327"/>
      <c r="HA327"/>
      <c r="HB327"/>
      <c r="HC327"/>
      <c r="HD327"/>
      <c r="HE327"/>
      <c r="HF327"/>
      <c r="HG327"/>
      <c r="HH327"/>
      <c r="HI327"/>
      <c r="HJ327"/>
      <c r="HK327"/>
      <c r="HL327"/>
      <c r="HM327"/>
      <c r="HN327"/>
      <c r="HO327"/>
      <c r="HP327"/>
      <c r="HQ327"/>
      <c r="HR327"/>
      <c r="HS327"/>
      <c r="HT327"/>
      <c r="HU327"/>
      <c r="HV327"/>
      <c r="HW327"/>
      <c r="HX327"/>
      <c r="HY327"/>
      <c r="HZ327"/>
      <c r="IA327"/>
      <c r="IB327"/>
      <c r="IC327"/>
      <c r="ID327"/>
      <c r="IE327"/>
      <c r="IF327"/>
      <c r="IG327"/>
      <c r="IH327"/>
      <c r="II327"/>
      <c r="IJ327"/>
      <c r="IK327"/>
      <c r="IL327"/>
    </row>
    <row r="328" spans="1:246" s="2" customFormat="1" ht="15" hidden="1" x14ac:dyDescent="0.25">
      <c r="A328" s="2">
        <v>229</v>
      </c>
      <c r="B328" s="41">
        <f t="shared" ca="1" si="103"/>
        <v>52528</v>
      </c>
      <c r="C328" s="24">
        <f t="shared" ref="C328:C339" si="107">Y71</f>
        <v>33681.24999999976</v>
      </c>
      <c r="D328" s="24"/>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c r="FP328"/>
      <c r="FQ328"/>
      <c r="FR328"/>
      <c r="FS328"/>
      <c r="FT328"/>
      <c r="FU328"/>
      <c r="FV328"/>
      <c r="FW328"/>
      <c r="FX328"/>
      <c r="FY328"/>
      <c r="FZ328"/>
      <c r="GA328"/>
      <c r="GB328"/>
      <c r="GC328"/>
      <c r="GD328"/>
      <c r="GE328"/>
      <c r="GF328"/>
      <c r="GG328"/>
      <c r="GH328"/>
      <c r="GI328"/>
      <c r="GJ328"/>
      <c r="GK328"/>
      <c r="GL328"/>
      <c r="GM328"/>
      <c r="GN328"/>
      <c r="GO328"/>
      <c r="GP328"/>
      <c r="GQ328"/>
      <c r="GR328"/>
      <c r="GS328"/>
      <c r="GT328"/>
      <c r="GU328"/>
      <c r="GV328"/>
      <c r="GW328"/>
      <c r="GX328"/>
      <c r="GY328"/>
      <c r="GZ328"/>
      <c r="HA328"/>
      <c r="HB328"/>
      <c r="HC328"/>
      <c r="HD328"/>
      <c r="HE328"/>
      <c r="HF328"/>
      <c r="HG328"/>
      <c r="HH328"/>
      <c r="HI328"/>
      <c r="HJ328"/>
      <c r="HK328"/>
      <c r="HL328"/>
      <c r="HM328"/>
      <c r="HN328"/>
      <c r="HO328"/>
      <c r="HP328"/>
      <c r="HQ328"/>
      <c r="HR328"/>
      <c r="HS328"/>
      <c r="HT328"/>
      <c r="HU328"/>
      <c r="HV328"/>
      <c r="HW328"/>
      <c r="HX328"/>
      <c r="HY328"/>
      <c r="HZ328"/>
      <c r="IA328"/>
      <c r="IB328"/>
      <c r="IC328"/>
      <c r="ID328"/>
      <c r="IE328"/>
      <c r="IF328"/>
      <c r="IG328"/>
      <c r="IH328"/>
      <c r="II328"/>
      <c r="IJ328"/>
      <c r="IK328"/>
      <c r="IL328"/>
    </row>
    <row r="329" spans="1:246" s="2" customFormat="1" ht="15" hidden="1" x14ac:dyDescent="0.25">
      <c r="A329" s="2">
        <v>230</v>
      </c>
      <c r="B329" s="41">
        <f t="shared" ca="1" si="103"/>
        <v>52559</v>
      </c>
      <c r="C329" s="24">
        <f t="shared" si="107"/>
        <v>17056.423611110949</v>
      </c>
      <c r="D329" s="24"/>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c r="FP329"/>
      <c r="FQ329"/>
      <c r="FR329"/>
      <c r="FS329"/>
      <c r="FT329"/>
      <c r="FU329"/>
      <c r="FV329"/>
      <c r="FW329"/>
      <c r="FX329"/>
      <c r="FY329"/>
      <c r="FZ329"/>
      <c r="GA329"/>
      <c r="GB329"/>
      <c r="GC329"/>
      <c r="GD329"/>
      <c r="GE329"/>
      <c r="GF329"/>
      <c r="GG329"/>
      <c r="GH329"/>
      <c r="GI329"/>
      <c r="GJ329"/>
      <c r="GK329"/>
      <c r="GL329"/>
      <c r="GM329"/>
      <c r="GN329"/>
      <c r="GO329"/>
      <c r="GP329"/>
      <c r="GQ329"/>
      <c r="GR329"/>
      <c r="GS329"/>
      <c r="GT329"/>
      <c r="GU329"/>
      <c r="GV329"/>
      <c r="GW329"/>
      <c r="GX329"/>
      <c r="GY329"/>
      <c r="GZ329"/>
      <c r="HA329"/>
      <c r="HB329"/>
      <c r="HC329"/>
      <c r="HD329"/>
      <c r="HE329"/>
      <c r="HF329"/>
      <c r="HG329"/>
      <c r="HH329"/>
      <c r="HI329"/>
      <c r="HJ329"/>
      <c r="HK329"/>
      <c r="HL329"/>
      <c r="HM329"/>
      <c r="HN329"/>
      <c r="HO329"/>
      <c r="HP329"/>
      <c r="HQ329"/>
      <c r="HR329"/>
      <c r="HS329"/>
      <c r="HT329"/>
      <c r="HU329"/>
      <c r="HV329"/>
      <c r="HW329"/>
      <c r="HX329"/>
      <c r="HY329"/>
      <c r="HZ329"/>
      <c r="IA329"/>
      <c r="IB329"/>
      <c r="IC329"/>
      <c r="ID329"/>
      <c r="IE329"/>
      <c r="IF329"/>
      <c r="IG329"/>
      <c r="IH329"/>
      <c r="II329"/>
      <c r="IJ329"/>
      <c r="IK329"/>
      <c r="IL329"/>
    </row>
    <row r="330" spans="1:246" s="2" customFormat="1" ht="15" hidden="1" x14ac:dyDescent="0.25">
      <c r="A330" s="2">
        <v>231</v>
      </c>
      <c r="B330" s="41">
        <f t="shared" ca="1" si="103"/>
        <v>52589</v>
      </c>
      <c r="C330" s="24">
        <f t="shared" si="107"/>
        <v>16831.597222222063</v>
      </c>
      <c r="D330" s="24"/>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c r="FP330"/>
      <c r="FQ330"/>
      <c r="FR330"/>
      <c r="FS330"/>
      <c r="FT330"/>
      <c r="FU330"/>
      <c r="FV330"/>
      <c r="FW330"/>
      <c r="FX330"/>
      <c r="FY330"/>
      <c r="FZ330"/>
      <c r="GA330"/>
      <c r="GB330"/>
      <c r="GC330"/>
      <c r="GD330"/>
      <c r="GE330"/>
      <c r="GF330"/>
      <c r="GG330"/>
      <c r="GH330"/>
      <c r="GI330"/>
      <c r="GJ330"/>
      <c r="GK330"/>
      <c r="GL330"/>
      <c r="GM330"/>
      <c r="GN330"/>
      <c r="GO330"/>
      <c r="GP330"/>
      <c r="GQ330"/>
      <c r="GR330"/>
      <c r="GS330"/>
      <c r="GT330"/>
      <c r="GU330"/>
      <c r="GV330"/>
      <c r="GW330"/>
      <c r="GX330"/>
      <c r="GY330"/>
      <c r="GZ330"/>
      <c r="HA330"/>
      <c r="HB330"/>
      <c r="HC330"/>
      <c r="HD330"/>
      <c r="HE330"/>
      <c r="HF330"/>
      <c r="HG330"/>
      <c r="HH330"/>
      <c r="HI330"/>
      <c r="HJ330"/>
      <c r="HK330"/>
      <c r="HL330"/>
      <c r="HM330"/>
      <c r="HN330"/>
      <c r="HO330"/>
      <c r="HP330"/>
      <c r="HQ330"/>
      <c r="HR330"/>
      <c r="HS330"/>
      <c r="HT330"/>
      <c r="HU330"/>
      <c r="HV330"/>
      <c r="HW330"/>
      <c r="HX330"/>
      <c r="HY330"/>
      <c r="HZ330"/>
      <c r="IA330"/>
      <c r="IB330"/>
      <c r="IC330"/>
      <c r="ID330"/>
      <c r="IE330"/>
      <c r="IF330"/>
      <c r="IG330"/>
      <c r="IH330"/>
      <c r="II330"/>
      <c r="IJ330"/>
      <c r="IK330"/>
      <c r="IL330"/>
    </row>
    <row r="331" spans="1:246" s="2" customFormat="1" ht="15" hidden="1" x14ac:dyDescent="0.25">
      <c r="A331" s="2">
        <v>232</v>
      </c>
      <c r="B331" s="41">
        <f t="shared" ca="1" si="103"/>
        <v>52620</v>
      </c>
      <c r="C331" s="24">
        <f t="shared" si="107"/>
        <v>16606.770833333172</v>
      </c>
      <c r="D331" s="24"/>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c r="FP331"/>
      <c r="FQ331"/>
      <c r="FR331"/>
      <c r="FS331"/>
      <c r="FT331"/>
      <c r="FU331"/>
      <c r="FV331"/>
      <c r="FW331"/>
      <c r="FX331"/>
      <c r="FY331"/>
      <c r="FZ331"/>
      <c r="GA331"/>
      <c r="GB331"/>
      <c r="GC331"/>
      <c r="GD331"/>
      <c r="GE331"/>
      <c r="GF331"/>
      <c r="GG331"/>
      <c r="GH331"/>
      <c r="GI331"/>
      <c r="GJ331"/>
      <c r="GK331"/>
      <c r="GL331"/>
      <c r="GM331"/>
      <c r="GN331"/>
      <c r="GO331"/>
      <c r="GP331"/>
      <c r="GQ331"/>
      <c r="GR331"/>
      <c r="GS331"/>
      <c r="GT331"/>
      <c r="GU331"/>
      <c r="GV331"/>
      <c r="GW331"/>
      <c r="GX331"/>
      <c r="GY331"/>
      <c r="GZ331"/>
      <c r="HA331"/>
      <c r="HB331"/>
      <c r="HC331"/>
      <c r="HD331"/>
      <c r="HE331"/>
      <c r="HF331"/>
      <c r="HG331"/>
      <c r="HH331"/>
      <c r="HI331"/>
      <c r="HJ331"/>
      <c r="HK331"/>
      <c r="HL331"/>
      <c r="HM331"/>
      <c r="HN331"/>
      <c r="HO331"/>
      <c r="HP331"/>
      <c r="HQ331"/>
      <c r="HR331"/>
      <c r="HS331"/>
      <c r="HT331"/>
      <c r="HU331"/>
      <c r="HV331"/>
      <c r="HW331"/>
      <c r="HX331"/>
      <c r="HY331"/>
      <c r="HZ331"/>
      <c r="IA331"/>
      <c r="IB331"/>
      <c r="IC331"/>
      <c r="ID331"/>
      <c r="IE331"/>
      <c r="IF331"/>
      <c r="IG331"/>
      <c r="IH331"/>
      <c r="II331"/>
      <c r="IJ331"/>
      <c r="IK331"/>
      <c r="IL331"/>
    </row>
    <row r="332" spans="1:246" s="2" customFormat="1" ht="15" hidden="1" x14ac:dyDescent="0.25">
      <c r="A332" s="2">
        <v>233</v>
      </c>
      <c r="B332" s="41">
        <f t="shared" ca="1" si="103"/>
        <v>52651</v>
      </c>
      <c r="C332" s="24">
        <f t="shared" si="107"/>
        <v>16381.944444444283</v>
      </c>
      <c r="D332" s="24"/>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T332"/>
      <c r="FU332"/>
      <c r="FV332"/>
      <c r="FW332"/>
      <c r="FX332"/>
      <c r="FY332"/>
      <c r="FZ332"/>
      <c r="GA332"/>
      <c r="GB332"/>
      <c r="GC332"/>
      <c r="GD332"/>
      <c r="GE332"/>
      <c r="GF332"/>
      <c r="GG332"/>
      <c r="GH332"/>
      <c r="GI332"/>
      <c r="GJ332"/>
      <c r="GK332"/>
      <c r="GL332"/>
      <c r="GM332"/>
      <c r="GN332"/>
      <c r="GO332"/>
      <c r="GP332"/>
      <c r="GQ332"/>
      <c r="GR332"/>
      <c r="GS332"/>
      <c r="GT332"/>
      <c r="GU332"/>
      <c r="GV332"/>
      <c r="GW332"/>
      <c r="GX332"/>
      <c r="GY332"/>
      <c r="GZ332"/>
      <c r="HA332"/>
      <c r="HB332"/>
      <c r="HC332"/>
      <c r="HD332"/>
      <c r="HE332"/>
      <c r="HF332"/>
      <c r="HG332"/>
      <c r="HH332"/>
      <c r="HI332"/>
      <c r="HJ332"/>
      <c r="HK332"/>
      <c r="HL332"/>
      <c r="HM332"/>
      <c r="HN332"/>
      <c r="HO332"/>
      <c r="HP332"/>
      <c r="HQ332"/>
      <c r="HR332"/>
      <c r="HS332"/>
      <c r="HT332"/>
      <c r="HU332"/>
      <c r="HV332"/>
      <c r="HW332"/>
      <c r="HX332"/>
      <c r="HY332"/>
      <c r="HZ332"/>
      <c r="IA332"/>
      <c r="IB332"/>
      <c r="IC332"/>
      <c r="ID332"/>
      <c r="IE332"/>
      <c r="IF332"/>
      <c r="IG332"/>
      <c r="IH332"/>
      <c r="II332"/>
      <c r="IJ332"/>
      <c r="IK332"/>
      <c r="IL332"/>
    </row>
    <row r="333" spans="1:246" s="2" customFormat="1" ht="15" hidden="1" x14ac:dyDescent="0.25">
      <c r="A333" s="2">
        <v>234</v>
      </c>
      <c r="B333" s="41">
        <f t="shared" ca="1" si="103"/>
        <v>52680</v>
      </c>
      <c r="C333" s="24">
        <f t="shared" si="107"/>
        <v>16157.118055555395</v>
      </c>
      <c r="D333" s="24"/>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T333"/>
      <c r="FU333"/>
      <c r="FV333"/>
      <c r="FW333"/>
      <c r="FX333"/>
      <c r="FY333"/>
      <c r="FZ333"/>
      <c r="GA333"/>
      <c r="GB333"/>
      <c r="GC333"/>
      <c r="GD333"/>
      <c r="GE333"/>
      <c r="GF333"/>
      <c r="GG333"/>
      <c r="GH333"/>
      <c r="GI333"/>
      <c r="GJ333"/>
      <c r="GK333"/>
      <c r="GL333"/>
      <c r="GM333"/>
      <c r="GN333"/>
      <c r="GO333"/>
      <c r="GP333"/>
      <c r="GQ333"/>
      <c r="GR333"/>
      <c r="GS333"/>
      <c r="GT333"/>
      <c r="GU333"/>
      <c r="GV333"/>
      <c r="GW333"/>
      <c r="GX333"/>
      <c r="GY333"/>
      <c r="GZ333"/>
      <c r="HA333"/>
      <c r="HB333"/>
      <c r="HC333"/>
      <c r="HD333"/>
      <c r="HE333"/>
      <c r="HF333"/>
      <c r="HG333"/>
      <c r="HH333"/>
      <c r="HI333"/>
      <c r="HJ333"/>
      <c r="HK333"/>
      <c r="HL333"/>
      <c r="HM333"/>
      <c r="HN333"/>
      <c r="HO333"/>
      <c r="HP333"/>
      <c r="HQ333"/>
      <c r="HR333"/>
      <c r="HS333"/>
      <c r="HT333"/>
      <c r="HU333"/>
      <c r="HV333"/>
      <c r="HW333"/>
      <c r="HX333"/>
      <c r="HY333"/>
      <c r="HZ333"/>
      <c r="IA333"/>
      <c r="IB333"/>
      <c r="IC333"/>
      <c r="ID333"/>
      <c r="IE333"/>
      <c r="IF333"/>
      <c r="IG333"/>
      <c r="IH333"/>
      <c r="II333"/>
      <c r="IJ333"/>
      <c r="IK333"/>
      <c r="IL333"/>
    </row>
    <row r="334" spans="1:246" s="2" customFormat="1" ht="15" hidden="1" x14ac:dyDescent="0.25">
      <c r="A334" s="2">
        <v>235</v>
      </c>
      <c r="B334" s="41">
        <f t="shared" ca="1" si="103"/>
        <v>52711</v>
      </c>
      <c r="C334" s="24">
        <f t="shared" si="107"/>
        <v>15932.291666666506</v>
      </c>
      <c r="D334" s="2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c r="FP334"/>
      <c r="FQ334"/>
      <c r="FR334"/>
      <c r="FS334"/>
      <c r="FT334"/>
      <c r="FU334"/>
      <c r="FV334"/>
      <c r="FW334"/>
      <c r="FX334"/>
      <c r="FY334"/>
      <c r="FZ334"/>
      <c r="GA334"/>
      <c r="GB334"/>
      <c r="GC334"/>
      <c r="GD334"/>
      <c r="GE334"/>
      <c r="GF334"/>
      <c r="GG334"/>
      <c r="GH334"/>
      <c r="GI334"/>
      <c r="GJ334"/>
      <c r="GK334"/>
      <c r="GL334"/>
      <c r="GM334"/>
      <c r="GN334"/>
      <c r="GO334"/>
      <c r="GP334"/>
      <c r="GQ334"/>
      <c r="GR334"/>
      <c r="GS334"/>
      <c r="GT334"/>
      <c r="GU334"/>
      <c r="GV334"/>
      <c r="GW334"/>
      <c r="GX334"/>
      <c r="GY334"/>
      <c r="GZ334"/>
      <c r="HA334"/>
      <c r="HB334"/>
      <c r="HC334"/>
      <c r="HD334"/>
      <c r="HE334"/>
      <c r="HF334"/>
      <c r="HG334"/>
      <c r="HH334"/>
      <c r="HI334"/>
      <c r="HJ334"/>
      <c r="HK334"/>
      <c r="HL334"/>
      <c r="HM334"/>
      <c r="HN334"/>
      <c r="HO334"/>
      <c r="HP334"/>
      <c r="HQ334"/>
      <c r="HR334"/>
      <c r="HS334"/>
      <c r="HT334"/>
      <c r="HU334"/>
      <c r="HV334"/>
      <c r="HW334"/>
      <c r="HX334"/>
      <c r="HY334"/>
      <c r="HZ334"/>
      <c r="IA334"/>
      <c r="IB334"/>
      <c r="IC334"/>
      <c r="ID334"/>
      <c r="IE334"/>
      <c r="IF334"/>
      <c r="IG334"/>
      <c r="IH334"/>
      <c r="II334"/>
      <c r="IJ334"/>
      <c r="IK334"/>
      <c r="IL334"/>
    </row>
    <row r="335" spans="1:246" s="2" customFormat="1" ht="15" hidden="1" x14ac:dyDescent="0.25">
      <c r="A335" s="2">
        <v>236</v>
      </c>
      <c r="B335" s="41">
        <f t="shared" ca="1" si="103"/>
        <v>52741</v>
      </c>
      <c r="C335" s="24">
        <f t="shared" si="107"/>
        <v>15707.465277777617</v>
      </c>
      <c r="D335" s="24"/>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c r="FP335"/>
      <c r="FQ335"/>
      <c r="FR335"/>
      <c r="FS335"/>
      <c r="FT335"/>
      <c r="FU335"/>
      <c r="FV335"/>
      <c r="FW335"/>
      <c r="FX335"/>
      <c r="FY335"/>
      <c r="FZ335"/>
      <c r="GA335"/>
      <c r="GB335"/>
      <c r="GC335"/>
      <c r="GD335"/>
      <c r="GE335"/>
      <c r="GF335"/>
      <c r="GG335"/>
      <c r="GH335"/>
      <c r="GI335"/>
      <c r="GJ335"/>
      <c r="GK335"/>
      <c r="GL335"/>
      <c r="GM335"/>
      <c r="GN335"/>
      <c r="GO335"/>
      <c r="GP335"/>
      <c r="GQ335"/>
      <c r="GR335"/>
      <c r="GS335"/>
      <c r="GT335"/>
      <c r="GU335"/>
      <c r="GV335"/>
      <c r="GW335"/>
      <c r="GX335"/>
      <c r="GY335"/>
      <c r="GZ335"/>
      <c r="HA335"/>
      <c r="HB335"/>
      <c r="HC335"/>
      <c r="HD335"/>
      <c r="HE335"/>
      <c r="HF335"/>
      <c r="HG335"/>
      <c r="HH335"/>
      <c r="HI335"/>
      <c r="HJ335"/>
      <c r="HK335"/>
      <c r="HL335"/>
      <c r="HM335"/>
      <c r="HN335"/>
      <c r="HO335"/>
      <c r="HP335"/>
      <c r="HQ335"/>
      <c r="HR335"/>
      <c r="HS335"/>
      <c r="HT335"/>
      <c r="HU335"/>
      <c r="HV335"/>
      <c r="HW335"/>
      <c r="HX335"/>
      <c r="HY335"/>
      <c r="HZ335"/>
      <c r="IA335"/>
      <c r="IB335"/>
      <c r="IC335"/>
      <c r="ID335"/>
      <c r="IE335"/>
      <c r="IF335"/>
      <c r="IG335"/>
      <c r="IH335"/>
      <c r="II335"/>
      <c r="IJ335"/>
      <c r="IK335"/>
      <c r="IL335"/>
    </row>
    <row r="336" spans="1:246" s="2" customFormat="1" ht="15" hidden="1" x14ac:dyDescent="0.25">
      <c r="A336" s="2">
        <v>237</v>
      </c>
      <c r="B336" s="41">
        <f t="shared" ca="1" si="103"/>
        <v>52772</v>
      </c>
      <c r="C336" s="24">
        <f t="shared" si="107"/>
        <v>15482.638888888729</v>
      </c>
      <c r="D336" s="24"/>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T336"/>
      <c r="FU336"/>
      <c r="FV336"/>
      <c r="FW336"/>
      <c r="FX336"/>
      <c r="FY336"/>
      <c r="FZ336"/>
      <c r="GA336"/>
      <c r="GB336"/>
      <c r="GC336"/>
      <c r="GD336"/>
      <c r="GE336"/>
      <c r="GF336"/>
      <c r="GG336"/>
      <c r="GH336"/>
      <c r="GI336"/>
      <c r="GJ336"/>
      <c r="GK336"/>
      <c r="GL336"/>
      <c r="GM336"/>
      <c r="GN336"/>
      <c r="GO336"/>
      <c r="GP336"/>
      <c r="GQ336"/>
      <c r="GR336"/>
      <c r="GS336"/>
      <c r="GT336"/>
      <c r="GU336"/>
      <c r="GV336"/>
      <c r="GW336"/>
      <c r="GX336"/>
      <c r="GY336"/>
      <c r="GZ336"/>
      <c r="HA336"/>
      <c r="HB336"/>
      <c r="HC336"/>
      <c r="HD336"/>
      <c r="HE336"/>
      <c r="HF336"/>
      <c r="HG336"/>
      <c r="HH336"/>
      <c r="HI336"/>
      <c r="HJ336"/>
      <c r="HK336"/>
      <c r="HL336"/>
      <c r="HM336"/>
      <c r="HN336"/>
      <c r="HO336"/>
      <c r="HP336"/>
      <c r="HQ336"/>
      <c r="HR336"/>
      <c r="HS336"/>
      <c r="HT336"/>
      <c r="HU336"/>
      <c r="HV336"/>
      <c r="HW336"/>
      <c r="HX336"/>
      <c r="HY336"/>
      <c r="HZ336"/>
      <c r="IA336"/>
      <c r="IB336"/>
      <c r="IC336"/>
      <c r="ID336"/>
      <c r="IE336"/>
      <c r="IF336"/>
      <c r="IG336"/>
      <c r="IH336"/>
      <c r="II336"/>
      <c r="IJ336"/>
      <c r="IK336"/>
      <c r="IL336"/>
    </row>
    <row r="337" spans="1:247" s="2" customFormat="1" ht="15" hidden="1" x14ac:dyDescent="0.25">
      <c r="A337" s="2">
        <v>238</v>
      </c>
      <c r="B337" s="41">
        <f t="shared" ca="1" si="103"/>
        <v>52802</v>
      </c>
      <c r="C337" s="24">
        <f t="shared" si="107"/>
        <v>15257.81249999984</v>
      </c>
      <c r="D337" s="24"/>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T337"/>
      <c r="FU337"/>
      <c r="FV337"/>
      <c r="FW337"/>
      <c r="FX337"/>
      <c r="FY337"/>
      <c r="FZ337"/>
      <c r="GA337"/>
      <c r="GB337"/>
      <c r="GC337"/>
      <c r="GD337"/>
      <c r="GE337"/>
      <c r="GF337"/>
      <c r="GG337"/>
      <c r="GH337"/>
      <c r="GI337"/>
      <c r="GJ337"/>
      <c r="GK337"/>
      <c r="GL337"/>
      <c r="GM337"/>
      <c r="GN337"/>
      <c r="GO337"/>
      <c r="GP337"/>
      <c r="GQ337"/>
      <c r="GR337"/>
      <c r="GS337"/>
      <c r="GT337"/>
      <c r="GU337"/>
      <c r="GV337"/>
      <c r="GW337"/>
      <c r="GX337"/>
      <c r="GY337"/>
      <c r="GZ337"/>
      <c r="HA337"/>
      <c r="HB337"/>
      <c r="HC337"/>
      <c r="HD337"/>
      <c r="HE337"/>
      <c r="HF337"/>
      <c r="HG337"/>
      <c r="HH337"/>
      <c r="HI337"/>
      <c r="HJ337"/>
      <c r="HK337"/>
      <c r="HL337"/>
      <c r="HM337"/>
      <c r="HN337"/>
      <c r="HO337"/>
      <c r="HP337"/>
      <c r="HQ337"/>
      <c r="HR337"/>
      <c r="HS337"/>
      <c r="HT337"/>
      <c r="HU337"/>
      <c r="HV337"/>
      <c r="HW337"/>
      <c r="HX337"/>
      <c r="HY337"/>
      <c r="HZ337"/>
      <c r="IA337"/>
      <c r="IB337"/>
      <c r="IC337"/>
      <c r="ID337"/>
      <c r="IE337"/>
      <c r="IF337"/>
      <c r="IG337"/>
      <c r="IH337"/>
      <c r="II337"/>
      <c r="IJ337"/>
      <c r="IK337"/>
      <c r="IL337"/>
    </row>
    <row r="338" spans="1:247" s="2" customFormat="1" ht="15" hidden="1" x14ac:dyDescent="0.25">
      <c r="A338" s="2">
        <v>239</v>
      </c>
      <c r="B338" s="41">
        <f t="shared" ca="1" si="103"/>
        <v>52833</v>
      </c>
      <c r="C338" s="24">
        <f t="shared" si="107"/>
        <v>15032.986111110951</v>
      </c>
      <c r="D338" s="24"/>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c r="FP338"/>
      <c r="FQ338"/>
      <c r="FR338"/>
      <c r="FS338"/>
      <c r="FT338"/>
      <c r="FU338"/>
      <c r="FV338"/>
      <c r="FW338"/>
      <c r="FX338"/>
      <c r="FY338"/>
      <c r="FZ338"/>
      <c r="GA338"/>
      <c r="GB338"/>
      <c r="GC338"/>
      <c r="GD338"/>
      <c r="GE338"/>
      <c r="GF338"/>
      <c r="GG338"/>
      <c r="GH338"/>
      <c r="GI338"/>
      <c r="GJ338"/>
      <c r="GK338"/>
      <c r="GL338"/>
      <c r="GM338"/>
      <c r="GN338"/>
      <c r="GO338"/>
      <c r="GP338"/>
      <c r="GQ338"/>
      <c r="GR338"/>
      <c r="GS338"/>
      <c r="GT338"/>
      <c r="GU338"/>
      <c r="GV338"/>
      <c r="GW338"/>
      <c r="GX338"/>
      <c r="GY338"/>
      <c r="GZ338"/>
      <c r="HA338"/>
      <c r="HB338"/>
      <c r="HC338"/>
      <c r="HD338"/>
      <c r="HE338"/>
      <c r="HF338"/>
      <c r="HG338"/>
      <c r="HH338"/>
      <c r="HI338"/>
      <c r="HJ338"/>
      <c r="HK338"/>
      <c r="HL338"/>
      <c r="HM338"/>
      <c r="HN338"/>
      <c r="HO338"/>
      <c r="HP338"/>
      <c r="HQ338"/>
      <c r="HR338"/>
      <c r="HS338"/>
      <c r="HT338"/>
      <c r="HU338"/>
      <c r="HV338"/>
      <c r="HW338"/>
      <c r="HX338"/>
      <c r="HY338"/>
      <c r="HZ338"/>
      <c r="IA338"/>
      <c r="IB338"/>
      <c r="IC338"/>
      <c r="ID338"/>
      <c r="IE338"/>
      <c r="IF338"/>
      <c r="IG338"/>
      <c r="IH338"/>
      <c r="II338"/>
      <c r="IJ338"/>
      <c r="IK338"/>
      <c r="IL338"/>
    </row>
    <row r="339" spans="1:247" s="2" customFormat="1" ht="15" hidden="1" x14ac:dyDescent="0.25">
      <c r="A339" s="2">
        <v>240</v>
      </c>
      <c r="B339" s="41">
        <f t="shared" ca="1" si="103"/>
        <v>52864</v>
      </c>
      <c r="C339" s="24">
        <f t="shared" si="107"/>
        <v>18594.159722222063</v>
      </c>
      <c r="D339" s="24"/>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c r="FP339"/>
      <c r="FQ339"/>
      <c r="FR339"/>
      <c r="FS339"/>
      <c r="FT339"/>
      <c r="FU339"/>
      <c r="FV339"/>
      <c r="FW339"/>
      <c r="FX339"/>
      <c r="FY339"/>
      <c r="FZ339"/>
      <c r="GA339"/>
      <c r="GB339"/>
      <c r="GC339"/>
      <c r="GD339"/>
      <c r="GE339"/>
      <c r="GF339"/>
      <c r="GG339"/>
      <c r="GH339"/>
      <c r="GI339"/>
      <c r="GJ339"/>
      <c r="GK339"/>
      <c r="GL339"/>
      <c r="GM339"/>
      <c r="GN339"/>
      <c r="GO339"/>
      <c r="GP339"/>
      <c r="GQ339"/>
      <c r="GR339"/>
      <c r="GS339"/>
      <c r="GT339"/>
      <c r="GU339"/>
      <c r="GV339"/>
      <c r="GW339"/>
      <c r="GX339"/>
      <c r="GY339"/>
      <c r="GZ339"/>
      <c r="HA339"/>
      <c r="HB339"/>
      <c r="HC339"/>
      <c r="HD339"/>
      <c r="HE339"/>
      <c r="HF339"/>
      <c r="HG339"/>
      <c r="HH339"/>
      <c r="HI339"/>
      <c r="HJ339"/>
      <c r="HK339"/>
      <c r="HL339"/>
      <c r="HM339"/>
      <c r="HN339"/>
      <c r="HO339"/>
      <c r="HP339"/>
      <c r="HQ339"/>
      <c r="HR339"/>
      <c r="HS339"/>
      <c r="HT339"/>
      <c r="HU339"/>
      <c r="HV339"/>
      <c r="HW339"/>
      <c r="HX339"/>
      <c r="HY339"/>
      <c r="HZ339"/>
      <c r="IA339"/>
      <c r="IB339"/>
      <c r="IC339"/>
      <c r="ID339"/>
      <c r="IE339"/>
      <c r="IF339"/>
      <c r="IG339"/>
      <c r="IH339"/>
      <c r="II339"/>
      <c r="IJ339"/>
      <c r="IK339"/>
      <c r="IL339"/>
    </row>
    <row r="340" spans="1:247" s="2" customFormat="1" ht="15" hidden="1" x14ac:dyDescent="0.25">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row>
  </sheetData>
  <sheetProtection algorithmName="SHA-512" hashValue="4pe/8J1KbZDW8kcg6qtr/5DmLMQJ4mv2lv70N+JXQ2tfD54q8i3+jeiy1aOkgp+y1Yk5yySL73bZcxX4ZayGYA==" saltValue="ZYalT+WsNtwQVlNf2hTkgg==" spinCount="100000" sheet="1" objects="1" scenarios="1"/>
  <mergeCells count="104">
    <mergeCell ref="A96:B97"/>
    <mergeCell ref="C96:F96"/>
    <mergeCell ref="C97:F97"/>
    <mergeCell ref="A89:J89"/>
    <mergeCell ref="A90:N90"/>
    <mergeCell ref="A91:N91"/>
    <mergeCell ref="A92:N92"/>
    <mergeCell ref="A94:B94"/>
    <mergeCell ref="C94:F94"/>
    <mergeCell ref="A85:J85"/>
    <mergeCell ref="A86:J86"/>
    <mergeCell ref="A87:J87"/>
    <mergeCell ref="A88:J88"/>
    <mergeCell ref="A69:A70"/>
    <mergeCell ref="B69:E69"/>
    <mergeCell ref="F69:H69"/>
    <mergeCell ref="J69:M69"/>
    <mergeCell ref="N69:Q69"/>
    <mergeCell ref="R69:U69"/>
    <mergeCell ref="V39:Y39"/>
    <mergeCell ref="Z39:AC39"/>
    <mergeCell ref="A54:A55"/>
    <mergeCell ref="B54:D54"/>
    <mergeCell ref="F54:I54"/>
    <mergeCell ref="J54:M54"/>
    <mergeCell ref="N54:Q54"/>
    <mergeCell ref="R54:U54"/>
    <mergeCell ref="V69:Y69"/>
    <mergeCell ref="Z69:AC69"/>
    <mergeCell ref="V54:Y54"/>
    <mergeCell ref="Z54:AC54"/>
    <mergeCell ref="A39:A40"/>
    <mergeCell ref="B39:E39"/>
    <mergeCell ref="F39:I39"/>
    <mergeCell ref="J39:M39"/>
    <mergeCell ref="N39:Q39"/>
    <mergeCell ref="R39:U39"/>
    <mergeCell ref="A35:I35"/>
    <mergeCell ref="J35:K35"/>
    <mergeCell ref="A36:I36"/>
    <mergeCell ref="J36:K36"/>
    <mergeCell ref="A37:I37"/>
    <mergeCell ref="J37:K37"/>
    <mergeCell ref="A31:I31"/>
    <mergeCell ref="J31:K31"/>
    <mergeCell ref="A32:I32"/>
    <mergeCell ref="J32:K32"/>
    <mergeCell ref="A34:I34"/>
    <mergeCell ref="A33:I33"/>
    <mergeCell ref="J33:K33"/>
    <mergeCell ref="A28:I28"/>
    <mergeCell ref="J28:K28"/>
    <mergeCell ref="A29:I29"/>
    <mergeCell ref="J29:K29"/>
    <mergeCell ref="A30:I30"/>
    <mergeCell ref="J30:K30"/>
    <mergeCell ref="A24:I24"/>
    <mergeCell ref="J24:K24"/>
    <mergeCell ref="A26:K26"/>
    <mergeCell ref="A27:I27"/>
    <mergeCell ref="J27:K27"/>
    <mergeCell ref="J25:K25"/>
    <mergeCell ref="A25:I25"/>
    <mergeCell ref="A21:I21"/>
    <mergeCell ref="J21:K21"/>
    <mergeCell ref="A22:I22"/>
    <mergeCell ref="J22:K22"/>
    <mergeCell ref="A23:I23"/>
    <mergeCell ref="J23:K23"/>
    <mergeCell ref="A18:I18"/>
    <mergeCell ref="J18:K18"/>
    <mergeCell ref="A19:G19"/>
    <mergeCell ref="J19:K19"/>
    <mergeCell ref="A20:K20"/>
    <mergeCell ref="A16:I16"/>
    <mergeCell ref="J16:K16"/>
    <mergeCell ref="A17:I17"/>
    <mergeCell ref="J17:K17"/>
    <mergeCell ref="A12:H12"/>
    <mergeCell ref="J12:K12"/>
    <mergeCell ref="A13:I13"/>
    <mergeCell ref="J13:K13"/>
    <mergeCell ref="A14:I14"/>
    <mergeCell ref="J14:K14"/>
    <mergeCell ref="A11:H11"/>
    <mergeCell ref="J11:K11"/>
    <mergeCell ref="A6:I6"/>
    <mergeCell ref="J6:K6"/>
    <mergeCell ref="A7:I7"/>
    <mergeCell ref="J7:K7"/>
    <mergeCell ref="A8:I8"/>
    <mergeCell ref="J8:K8"/>
    <mergeCell ref="A15:I15"/>
    <mergeCell ref="J15:K15"/>
    <mergeCell ref="A1:K1"/>
    <mergeCell ref="A2:K2"/>
    <mergeCell ref="A3:K3"/>
    <mergeCell ref="A4:K4"/>
    <mergeCell ref="A5:I5"/>
    <mergeCell ref="J5:K5"/>
    <mergeCell ref="A9:H9"/>
    <mergeCell ref="J9:K9"/>
    <mergeCell ref="A10:H10"/>
    <mergeCell ref="J10:K10"/>
  </mergeCells>
  <pageMargins left="3.937007874015748E-2" right="3.937007874015748E-2" top="0.15748031496062992" bottom="0.15748031496062992" header="3.937007874015748E-2" footer="3.937007874015748E-2"/>
  <pageSetup paperSize="9" scale="34" orientation="landscape" r:id="rId1"/>
  <colBreaks count="1" manualBreakCount="1">
    <brk id="29" max="94"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from>
                    <xdr:col>9</xdr:col>
                    <xdr:colOff>0</xdr:colOff>
                    <xdr:row>14</xdr:row>
                    <xdr:rowOff>9525</xdr:rowOff>
                  </from>
                  <to>
                    <xdr:col>11</xdr:col>
                    <xdr:colOff>19050</xdr:colOff>
                    <xdr:row>17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14</vt:i4>
      </vt:variant>
    </vt:vector>
  </HeadingPairs>
  <TitlesOfParts>
    <vt:vector size="16" baseType="lpstr">
      <vt:lpstr>Додаток до Паспорту</vt:lpstr>
      <vt:lpstr>Калькулятор</vt:lpstr>
      <vt:lpstr>'Додаток до Паспорту'!avans</vt:lpstr>
      <vt:lpstr>Калькулятор!avans2</vt:lpstr>
      <vt:lpstr>'Додаток до Паспорту'!data</vt:lpstr>
      <vt:lpstr>Калькулятор!data2</vt:lpstr>
      <vt:lpstr>'Додаток до Паспорту'!PROC</vt:lpstr>
      <vt:lpstr>'Додаток до Паспорту'!strok</vt:lpstr>
      <vt:lpstr>Калькулятор!strok</vt:lpstr>
      <vt:lpstr>Калькулятор!strok2</vt:lpstr>
      <vt:lpstr>'Додаток до Паспорту'!sumkred</vt:lpstr>
      <vt:lpstr>Калькулятор!sumkred2</vt:lpstr>
      <vt:lpstr>'Додаток до Паспорту'!sumproplat</vt:lpstr>
      <vt:lpstr>Калькулятор!sumproplat2</vt:lpstr>
      <vt:lpstr>'Додаток до Паспорту'!Область_печати</vt:lpstr>
      <vt:lpstr>Калькулятор!Область_печати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Хапіліна Олена Анатоліївна</cp:lastModifiedBy>
  <cp:lastPrinted>2024-09-24T10:07:21Z</cp:lastPrinted>
  <dcterms:created xsi:type="dcterms:W3CDTF">2007-05-30T09:57:41Z</dcterms:created>
  <dcterms:modified xsi:type="dcterms:W3CDTF">2024-09-24T10:09:23Z</dcterms:modified>
</cp:coreProperties>
</file>