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ashuppianyi\Desktop\Сайт\"/>
    </mc:Choice>
  </mc:AlternateContent>
  <workbookProtection workbookAlgorithmName="SHA-512" workbookHashValue="zmVHlyXSUeC6jDw2cY08BDxrjFDdwuSDRwutCbWdvXdcRnsgKR6EW6u8RgM9Bhq3/vcFrUqJ+eJPS59EJWLQ0g==" workbookSaltValue="xC8zEfbVWZXkY26fd6C4hg==" workbookSpinCount="100000" lockStructure="1"/>
  <bookViews>
    <workbookView xWindow="0" yWindow="0" windowWidth="28800" windowHeight="12300"/>
  </bookViews>
  <sheets>
    <sheet name="Калькулятор" sheetId="8" r:id="rId1"/>
    <sheet name="Лист1" sheetId="9" state="hidden" r:id="rId2"/>
  </sheets>
  <externalReferences>
    <externalReference r:id="rId3"/>
  </externalReferences>
  <definedNames>
    <definedName name="avans2" localSheetId="0">Калькулятор!$J$8</definedName>
    <definedName name="avans2">#REF!</definedName>
    <definedName name="data2" localSheetId="0">Калькулятор!$J$16</definedName>
    <definedName name="data2">#REF!</definedName>
    <definedName name="proc2" localSheetId="0">Калькулятор!$J$15</definedName>
    <definedName name="proc2">#REF!</definedName>
    <definedName name="stoimost2" localSheetId="0">#REF!</definedName>
    <definedName name="stoimost2">#REF!</definedName>
    <definedName name="strok2" localSheetId="0">Калькулятор!$J$14</definedName>
    <definedName name="strok2">#REF!</definedName>
    <definedName name="sumcred2" localSheetId="0">Калькулятор!$J$9</definedName>
    <definedName name="sumcred2">'[1]Додаток до Паспорту '!$J$9</definedName>
    <definedName name="sumkred2" localSheetId="0">#REF!</definedName>
    <definedName name="sumkred2">#REF!</definedName>
    <definedName name="sumproplat2" localSheetId="0">Калькулятор!$J$17</definedName>
    <definedName name="sumproplat2">#REF!</definedName>
    <definedName name="_xlnm.Print_Area" localSheetId="0">Калькулятор!$A$3:$AC$90</definedName>
  </definedNames>
  <calcPr calcId="162913"/>
</workbook>
</file>

<file path=xl/calcChain.xml><?xml version="1.0" encoding="utf-8"?>
<calcChain xmlns="http://schemas.openxmlformats.org/spreadsheetml/2006/main">
  <c r="J15" i="8" l="1" a="1"/>
  <c r="J15" i="8" s="1"/>
  <c r="J19" i="8" a="1"/>
  <c r="J19" i="8" s="1"/>
  <c r="A22" i="9" l="1"/>
  <c r="H23" i="9"/>
  <c r="J28" i="8" l="1"/>
  <c r="D26" i="9" l="1"/>
  <c r="D27" i="9" l="1"/>
  <c r="J30" i="8" s="1"/>
  <c r="A21" i="9" l="1"/>
  <c r="A20" i="9"/>
  <c r="A19" i="9"/>
  <c r="A18" i="9"/>
  <c r="A17" i="9"/>
  <c r="A11" i="9"/>
  <c r="C11" i="9" s="1"/>
  <c r="A10" i="9"/>
  <c r="C10" i="9" s="1"/>
  <c r="A9" i="9"/>
  <c r="C9" i="9" s="1"/>
  <c r="C8" i="9"/>
  <c r="A8" i="9"/>
  <c r="A7" i="9"/>
  <c r="C7" i="9" s="1"/>
  <c r="A6" i="9"/>
  <c r="C6" i="9" s="1"/>
  <c r="A5" i="9"/>
  <c r="C5" i="9" s="1"/>
  <c r="C4" i="9"/>
  <c r="D3" i="9"/>
  <c r="K1" i="9"/>
  <c r="K3" i="9" s="1"/>
  <c r="J1" i="9"/>
  <c r="J3" i="9" s="1"/>
  <c r="I1" i="9"/>
  <c r="I3" i="9"/>
  <c r="H1" i="9"/>
  <c r="G1" i="9"/>
  <c r="G3" i="9" s="1"/>
  <c r="F1" i="9"/>
  <c r="E1" i="9"/>
  <c r="E3" i="9"/>
  <c r="J9" i="8"/>
  <c r="B34" i="8" s="1"/>
  <c r="D34" i="8" s="1"/>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B92" i="8"/>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C87" i="8"/>
  <c r="C153" i="8"/>
  <c r="C154" i="8"/>
  <c r="D154" i="8" s="1"/>
  <c r="C155" i="8"/>
  <c r="C157" i="8"/>
  <c r="C156" i="8"/>
  <c r="D156" i="8" s="1"/>
  <c r="C158" i="8"/>
  <c r="D157" i="8" s="1"/>
  <c r="C159" i="8"/>
  <c r="C160" i="8"/>
  <c r="D159" i="8"/>
  <c r="C161" i="8"/>
  <c r="C163" i="8"/>
  <c r="C162" i="8"/>
  <c r="C164" i="8"/>
  <c r="C165" i="8"/>
  <c r="C166" i="8"/>
  <c r="C167" i="8"/>
  <c r="C168" i="8"/>
  <c r="C169" i="8"/>
  <c r="C170" i="8"/>
  <c r="C171" i="8"/>
  <c r="C172" i="8"/>
  <c r="C173" i="8"/>
  <c r="C174" i="8"/>
  <c r="D174" i="8" s="1"/>
  <c r="C175" i="8"/>
  <c r="C176" i="8"/>
  <c r="D175" i="8" s="1"/>
  <c r="D155" i="8"/>
  <c r="D166" i="8"/>
  <c r="D168" i="8"/>
  <c r="D163" i="8"/>
  <c r="H3" i="9"/>
  <c r="J17" i="8" l="1"/>
  <c r="B49" i="8" s="1"/>
  <c r="D164" i="8"/>
  <c r="D158" i="8"/>
  <c r="D171" i="8"/>
  <c r="D162" i="8"/>
  <c r="D160" i="8"/>
  <c r="D169" i="8"/>
  <c r="D46" i="8"/>
  <c r="D165" i="8"/>
  <c r="D170" i="8"/>
  <c r="D161" i="8"/>
  <c r="D172" i="8"/>
  <c r="D167" i="8"/>
  <c r="C34" i="8"/>
  <c r="E34" i="8" s="1"/>
  <c r="C93" i="8" s="1"/>
  <c r="D173" i="8"/>
  <c r="D153" i="8"/>
  <c r="F3" i="9"/>
  <c r="B35" i="8" l="1"/>
  <c r="C35" i="8" s="1"/>
  <c r="C92" i="8"/>
  <c r="D49" i="8"/>
  <c r="D61" i="8" s="1"/>
  <c r="C49" i="8"/>
  <c r="B50" i="8" l="1"/>
  <c r="C50" i="8" s="1"/>
  <c r="E50" i="8" s="1"/>
  <c r="C178" i="8" s="1"/>
  <c r="E49" i="8"/>
  <c r="E35" i="8"/>
  <c r="B36" i="8" s="1"/>
  <c r="C36" i="8" l="1"/>
  <c r="E36" i="8" s="1"/>
  <c r="C95" i="8" s="1"/>
  <c r="B51" i="8"/>
  <c r="C51" i="8" s="1"/>
  <c r="C177" i="8"/>
  <c r="C94" i="8"/>
  <c r="E51" i="8" l="1"/>
  <c r="C179" i="8" s="1"/>
  <c r="D178" i="8" s="1"/>
  <c r="B52" i="8"/>
  <c r="C52" i="8" s="1"/>
  <c r="E52" i="8" s="1"/>
  <c r="C180" i="8" s="1"/>
  <c r="B37" i="8"/>
  <c r="D94" i="8"/>
  <c r="D93" i="8"/>
  <c r="D177" i="8"/>
  <c r="D176" i="8"/>
  <c r="E37" i="8" l="1"/>
  <c r="C96" i="8" s="1"/>
  <c r="C37" i="8"/>
  <c r="B53" i="8"/>
  <c r="C53" i="8" s="1"/>
  <c r="E53" i="8" s="1"/>
  <c r="D179" i="8"/>
  <c r="B38" i="8" l="1"/>
  <c r="C38" i="8" s="1"/>
  <c r="E38" i="8" s="1"/>
  <c r="C97" i="8" s="1"/>
  <c r="D96" i="8" s="1"/>
  <c r="B54" i="8"/>
  <c r="C54" i="8" s="1"/>
  <c r="D95" i="8"/>
  <c r="C181" i="8"/>
  <c r="B39" i="8" l="1"/>
  <c r="B55" i="8"/>
  <c r="C55" i="8" s="1"/>
  <c r="E55" i="8" s="1"/>
  <c r="C183" i="8" s="1"/>
  <c r="E54" i="8"/>
  <c r="D180" i="8"/>
  <c r="C39" i="8" l="1"/>
  <c r="B56" i="8"/>
  <c r="C182" i="8"/>
  <c r="E39" i="8" l="1"/>
  <c r="C98" i="8" s="1"/>
  <c r="D97" i="8" s="1"/>
  <c r="C56" i="8"/>
  <c r="E56" i="8" s="1"/>
  <c r="C184" i="8" s="1"/>
  <c r="D183" i="8" s="1"/>
  <c r="D182" i="8"/>
  <c r="D181" i="8"/>
  <c r="B40" i="8" l="1"/>
  <c r="B57" i="8"/>
  <c r="C40" i="8" l="1"/>
  <c r="E40" i="8" s="1"/>
  <c r="C99" i="8" s="1"/>
  <c r="D98" i="8" s="1"/>
  <c r="C57" i="8"/>
  <c r="E57" i="8" s="1"/>
  <c r="C185" i="8" s="1"/>
  <c r="D184" i="8" s="1"/>
  <c r="B41" i="8" l="1"/>
  <c r="C41" i="8" s="1"/>
  <c r="E41" i="8" s="1"/>
  <c r="C100" i="8" s="1"/>
  <c r="D99" i="8" s="1"/>
  <c r="B58" i="8"/>
  <c r="C58" i="8" s="1"/>
  <c r="E58" i="8" s="1"/>
  <c r="C186" i="8" s="1"/>
  <c r="D185" i="8" s="1"/>
  <c r="B42" i="8" l="1"/>
  <c r="C42" i="8" s="1"/>
  <c r="E42" i="8" s="1"/>
  <c r="C101" i="8" s="1"/>
  <c r="D100" i="8" s="1"/>
  <c r="B59" i="8"/>
  <c r="B43" i="8" l="1"/>
  <c r="C43" i="8" s="1"/>
  <c r="C59" i="8"/>
  <c r="B60" i="8" s="1"/>
  <c r="E43" i="8" l="1"/>
  <c r="C102" i="8" s="1"/>
  <c r="D101" i="8" s="1"/>
  <c r="C60" i="8"/>
  <c r="F49" i="8" s="1"/>
  <c r="E59" i="8"/>
  <c r="B44" i="8" l="1"/>
  <c r="C44" i="8" s="1"/>
  <c r="E60" i="8"/>
  <c r="C188" i="8" s="1"/>
  <c r="C61" i="8"/>
  <c r="C187" i="8"/>
  <c r="G49" i="8"/>
  <c r="H49" i="8"/>
  <c r="H61" i="8" s="1"/>
  <c r="E61" i="8" l="1"/>
  <c r="F50" i="8"/>
  <c r="G50" i="8" s="1"/>
  <c r="I50" i="8" s="1"/>
  <c r="C190" i="8" s="1"/>
  <c r="I49" i="8"/>
  <c r="C189" i="8" s="1"/>
  <c r="D188" i="8" s="1"/>
  <c r="D186" i="8"/>
  <c r="D187" i="8"/>
  <c r="E44" i="8"/>
  <c r="D189" i="8" l="1"/>
  <c r="F51" i="8"/>
  <c r="G51" i="8" s="1"/>
  <c r="I51" i="8" s="1"/>
  <c r="C191" i="8" s="1"/>
  <c r="C103" i="8"/>
  <c r="B45" i="8"/>
  <c r="F52" i="8" l="1"/>
  <c r="G52" i="8" s="1"/>
  <c r="I52" i="8" s="1"/>
  <c r="C192" i="8" s="1"/>
  <c r="D191" i="8" s="1"/>
  <c r="D190" i="8"/>
  <c r="C45" i="8"/>
  <c r="C46" i="8" s="1"/>
  <c r="D102" i="8"/>
  <c r="E45" i="8" l="1"/>
  <c r="C104" i="8" s="1"/>
  <c r="F53" i="8"/>
  <c r="G53" i="8" s="1"/>
  <c r="F34" i="8" l="1"/>
  <c r="H34" i="8" s="1"/>
  <c r="H46" i="8" s="1"/>
  <c r="E46" i="8"/>
  <c r="F54" i="8"/>
  <c r="G54" i="8" s="1"/>
  <c r="I54" i="8" s="1"/>
  <c r="C194" i="8" s="1"/>
  <c r="I53" i="8"/>
  <c r="C193" i="8" s="1"/>
  <c r="D192" i="8" s="1"/>
  <c r="D103" i="8"/>
  <c r="G34" i="8" l="1"/>
  <c r="I34" i="8" s="1"/>
  <c r="C105" i="8" s="1"/>
  <c r="D104" i="8" s="1"/>
  <c r="F55" i="8"/>
  <c r="G55" i="8" s="1"/>
  <c r="I55" i="8" s="1"/>
  <c r="C195" i="8" s="1"/>
  <c r="D194" i="8" s="1"/>
  <c r="D193" i="8"/>
  <c r="F56" i="8" l="1"/>
  <c r="G56" i="8" s="1"/>
  <c r="I56" i="8" s="1"/>
  <c r="C196" i="8" s="1"/>
  <c r="D195" i="8" s="1"/>
  <c r="F35" i="8"/>
  <c r="G35" i="8" s="1"/>
  <c r="I35" i="8" s="1"/>
  <c r="C106" i="8" s="1"/>
  <c r="F57" i="8" l="1"/>
  <c r="G57" i="8" s="1"/>
  <c r="I57" i="8" s="1"/>
  <c r="C197" i="8" s="1"/>
  <c r="D196" i="8" s="1"/>
  <c r="F36" i="8"/>
  <c r="G36" i="8" s="1"/>
  <c r="I36" i="8" s="1"/>
  <c r="C107" i="8" s="1"/>
  <c r="D106" i="8" s="1"/>
  <c r="D105" i="8"/>
  <c r="F58" i="8" l="1"/>
  <c r="G58" i="8" s="1"/>
  <c r="I58" i="8" s="1"/>
  <c r="C198" i="8" s="1"/>
  <c r="D197" i="8" s="1"/>
  <c r="F37" i="8"/>
  <c r="F59" i="8" l="1"/>
  <c r="G59" i="8" s="1"/>
  <c r="F60" i="8" s="1"/>
  <c r="G37" i="8"/>
  <c r="I37" i="8" l="1"/>
  <c r="G60" i="8"/>
  <c r="I60" i="8" s="1"/>
  <c r="C200" i="8" s="1"/>
  <c r="I59" i="8"/>
  <c r="G61" i="8" l="1"/>
  <c r="J49" i="8"/>
  <c r="C199" i="8"/>
  <c r="I61" i="8"/>
  <c r="C108" i="8"/>
  <c r="F38" i="8"/>
  <c r="G38" i="8" l="1"/>
  <c r="D198" i="8"/>
  <c r="D199" i="8"/>
  <c r="L49" i="8"/>
  <c r="L61" i="8" s="1"/>
  <c r="K49" i="8"/>
  <c r="D107" i="8"/>
  <c r="M49" i="8" l="1"/>
  <c r="C201" i="8" s="1"/>
  <c r="D200" i="8" s="1"/>
  <c r="J50" i="8"/>
  <c r="K50" i="8" s="1"/>
  <c r="M50" i="8" s="1"/>
  <c r="C202" i="8" s="1"/>
  <c r="I38" i="8"/>
  <c r="D201" i="8" l="1"/>
  <c r="C109" i="8"/>
  <c r="F39" i="8"/>
  <c r="J51" i="8"/>
  <c r="G39" i="8" l="1"/>
  <c r="D108" i="8"/>
  <c r="K51" i="8"/>
  <c r="M51" i="8" s="1"/>
  <c r="C203" i="8" s="1"/>
  <c r="J52" i="8" l="1"/>
  <c r="K52" i="8" s="1"/>
  <c r="D202" i="8"/>
  <c r="I39" i="8"/>
  <c r="J53" i="8" l="1"/>
  <c r="K53" i="8" s="1"/>
  <c r="M53" i="8" s="1"/>
  <c r="C205" i="8" s="1"/>
  <c r="M52" i="8"/>
  <c r="C204" i="8" s="1"/>
  <c r="D203" i="8" s="1"/>
  <c r="C110" i="8"/>
  <c r="F40" i="8"/>
  <c r="D204" i="8" l="1"/>
  <c r="J54" i="8"/>
  <c r="K54" i="8" s="1"/>
  <c r="M54" i="8" s="1"/>
  <c r="C206" i="8" s="1"/>
  <c r="D109" i="8"/>
  <c r="G40" i="8"/>
  <c r="D205" i="8" l="1"/>
  <c r="I40" i="8"/>
  <c r="J55" i="8"/>
  <c r="C111" i="8" l="1"/>
  <c r="K55" i="8"/>
  <c r="M55" i="8" s="1"/>
  <c r="C207" i="8" s="1"/>
  <c r="F41" i="8"/>
  <c r="D206" i="8" l="1"/>
  <c r="J56" i="8"/>
  <c r="G41" i="8"/>
  <c r="I41" i="8" s="1"/>
  <c r="D110" i="8"/>
  <c r="F42" i="8" l="1"/>
  <c r="G42" i="8" s="1"/>
  <c r="I42" i="8" s="1"/>
  <c r="C113" i="8" s="1"/>
  <c r="K56" i="8"/>
  <c r="J57" i="8" s="1"/>
  <c r="C112" i="8"/>
  <c r="D111" i="8" s="1"/>
  <c r="F43" i="8" l="1"/>
  <c r="K57" i="8"/>
  <c r="M57" i="8" s="1"/>
  <c r="C209" i="8" s="1"/>
  <c r="D112" i="8"/>
  <c r="M56" i="8"/>
  <c r="C208" i="8" l="1"/>
  <c r="J58" i="8"/>
  <c r="G43" i="8"/>
  <c r="I43" i="8" s="1"/>
  <c r="C114" i="8" s="1"/>
  <c r="F44" i="8" l="1"/>
  <c r="G44" i="8" s="1"/>
  <c r="I44" i="8" s="1"/>
  <c r="C115" i="8" s="1"/>
  <c r="K58" i="8"/>
  <c r="D208" i="8"/>
  <c r="D207" i="8"/>
  <c r="D113" i="8"/>
  <c r="F45" i="8" l="1"/>
  <c r="G45" i="8" s="1"/>
  <c r="G46" i="8" s="1"/>
  <c r="D114" i="8"/>
  <c r="M58" i="8"/>
  <c r="J59" i="8"/>
  <c r="I45" i="8" l="1"/>
  <c r="J34" i="8" s="1"/>
  <c r="L34" i="8" s="1"/>
  <c r="L46" i="8" s="1"/>
  <c r="C210" i="8"/>
  <c r="K59" i="8"/>
  <c r="I46" i="8" l="1"/>
  <c r="C116" i="8"/>
  <c r="D115" i="8" s="1"/>
  <c r="K34" i="8"/>
  <c r="M34" i="8" s="1"/>
  <c r="C117" i="8" s="1"/>
  <c r="M59" i="8"/>
  <c r="J60" i="8"/>
  <c r="D209" i="8"/>
  <c r="J35" i="8" l="1"/>
  <c r="K35" i="8" s="1"/>
  <c r="D116" i="8"/>
  <c r="C211" i="8"/>
  <c r="K60" i="8"/>
  <c r="K61" i="8" s="1"/>
  <c r="N49" i="8" l="1"/>
  <c r="O49" i="8" s="1"/>
  <c r="M60" i="8"/>
  <c r="C212" i="8" s="1"/>
  <c r="D211" i="8" s="1"/>
  <c r="D210" i="8"/>
  <c r="M35" i="8"/>
  <c r="P49" i="8" l="1"/>
  <c r="P61" i="8" s="1"/>
  <c r="M61" i="8"/>
  <c r="C118" i="8"/>
  <c r="J36" i="8"/>
  <c r="Q49" i="8" l="1"/>
  <c r="C213" i="8" s="1"/>
  <c r="D212" i="8" s="1"/>
  <c r="N50" i="8"/>
  <c r="O50" i="8" s="1"/>
  <c r="Q50" i="8" s="1"/>
  <c r="C214" i="8" s="1"/>
  <c r="D117" i="8"/>
  <c r="K36" i="8"/>
  <c r="M36" i="8" s="1"/>
  <c r="C119" i="8" l="1"/>
  <c r="N51" i="8"/>
  <c r="D213" i="8"/>
  <c r="J37" i="8"/>
  <c r="O51" i="8" l="1"/>
  <c r="Q51" i="8" s="1"/>
  <c r="K37" i="8"/>
  <c r="M37" i="8" s="1"/>
  <c r="D118" i="8"/>
  <c r="J38" i="8" l="1"/>
  <c r="C215" i="8"/>
  <c r="C120" i="8"/>
  <c r="D119" i="8" s="1"/>
  <c r="N52" i="8"/>
  <c r="K38" i="8" l="1"/>
  <c r="M38" i="8" s="1"/>
  <c r="C121" i="8" s="1"/>
  <c r="D120" i="8" s="1"/>
  <c r="O52" i="8"/>
  <c r="N53" i="8" s="1"/>
  <c r="D214" i="8"/>
  <c r="J39" i="8" l="1"/>
  <c r="K39" i="8" s="1"/>
  <c r="M39" i="8" s="1"/>
  <c r="C122" i="8" s="1"/>
  <c r="D121" i="8" s="1"/>
  <c r="O53" i="8"/>
  <c r="Q53" i="8" s="1"/>
  <c r="C217" i="8" s="1"/>
  <c r="Q52" i="8"/>
  <c r="J40" i="8" l="1"/>
  <c r="K40" i="8" s="1"/>
  <c r="M40" i="8" s="1"/>
  <c r="C123" i="8" s="1"/>
  <c r="D122" i="8" s="1"/>
  <c r="C216" i="8"/>
  <c r="N54" i="8"/>
  <c r="J41" i="8" l="1"/>
  <c r="K41" i="8" s="1"/>
  <c r="M41" i="8" s="1"/>
  <c r="C124" i="8" s="1"/>
  <c r="D123" i="8" s="1"/>
  <c r="O54" i="8"/>
  <c r="N55" i="8" s="1"/>
  <c r="D216" i="8"/>
  <c r="D215" i="8"/>
  <c r="Q54" i="8" l="1"/>
  <c r="C218" i="8" s="1"/>
  <c r="J42" i="8"/>
  <c r="K42" i="8" s="1"/>
  <c r="M42" i="8" s="1"/>
  <c r="C125" i="8" s="1"/>
  <c r="D124" i="8" s="1"/>
  <c r="O55" i="8"/>
  <c r="Q55" i="8" s="1"/>
  <c r="C219" i="8" s="1"/>
  <c r="J43" i="8" l="1"/>
  <c r="K43" i="8" s="1"/>
  <c r="M43" i="8" s="1"/>
  <c r="C126" i="8" s="1"/>
  <c r="D125" i="8" s="1"/>
  <c r="N56" i="8"/>
  <c r="O56" i="8" s="1"/>
  <c r="Q56" i="8" s="1"/>
  <c r="D218" i="8"/>
  <c r="D217" i="8"/>
  <c r="J44" i="8" l="1"/>
  <c r="K44" i="8" s="1"/>
  <c r="M44" i="8" s="1"/>
  <c r="C127" i="8" s="1"/>
  <c r="N57" i="8"/>
  <c r="O57" i="8" s="1"/>
  <c r="Q57" i="8" s="1"/>
  <c r="C221" i="8" s="1"/>
  <c r="C220" i="8"/>
  <c r="N58" i="8" l="1"/>
  <c r="O58" i="8" s="1"/>
  <c r="Q58" i="8" s="1"/>
  <c r="D220" i="8"/>
  <c r="D219" i="8"/>
  <c r="J45" i="8"/>
  <c r="D126" i="8"/>
  <c r="N59" i="8" l="1"/>
  <c r="O59" i="8" s="1"/>
  <c r="Q59" i="8" s="1"/>
  <c r="C223" i="8" s="1"/>
  <c r="K45" i="8"/>
  <c r="K46" i="8" s="1"/>
  <c r="C222" i="8"/>
  <c r="D221" i="8" s="1"/>
  <c r="M45" i="8" l="1"/>
  <c r="C128" i="8" s="1"/>
  <c r="N60" i="8"/>
  <c r="O60" i="8" s="1"/>
  <c r="O61" i="8" s="1"/>
  <c r="D222" i="8"/>
  <c r="N34" i="8" l="1"/>
  <c r="O34" i="8" s="1"/>
  <c r="M46" i="8"/>
  <c r="R49" i="8"/>
  <c r="S49" i="8" s="1"/>
  <c r="Q60" i="8"/>
  <c r="D127" i="8"/>
  <c r="P34" i="8" l="1"/>
  <c r="P46" i="8" s="1"/>
  <c r="T49" i="8"/>
  <c r="T61" i="8" s="1"/>
  <c r="C224" i="8"/>
  <c r="Q61" i="8"/>
  <c r="Q34" i="8" l="1"/>
  <c r="C129" i="8" s="1"/>
  <c r="D128" i="8" s="1"/>
  <c r="U49" i="8"/>
  <c r="C225" i="8" s="1"/>
  <c r="D224" i="8" s="1"/>
  <c r="R50" i="8"/>
  <c r="S50" i="8" s="1"/>
  <c r="R51" i="8" s="1"/>
  <c r="D223" i="8"/>
  <c r="N35" i="8" l="1"/>
  <c r="O35" i="8" s="1"/>
  <c r="S51" i="8"/>
  <c r="U51" i="8" s="1"/>
  <c r="C227" i="8" s="1"/>
  <c r="U50" i="8"/>
  <c r="Q35" i="8" l="1"/>
  <c r="C130" i="8" s="1"/>
  <c r="R52" i="8"/>
  <c r="S52" i="8" s="1"/>
  <c r="R53" i="8" s="1"/>
  <c r="C226" i="8"/>
  <c r="N36" i="8" l="1"/>
  <c r="O36" i="8" s="1"/>
  <c r="Q36" i="8" s="1"/>
  <c r="D226" i="8"/>
  <c r="D225" i="8"/>
  <c r="S53" i="8"/>
  <c r="U53" i="8" s="1"/>
  <c r="C229" i="8" s="1"/>
  <c r="D129" i="8"/>
  <c r="U52" i="8"/>
  <c r="R54" i="8" l="1"/>
  <c r="S54" i="8" s="1"/>
  <c r="R55" i="8" s="1"/>
  <c r="C131" i="8"/>
  <c r="C228" i="8"/>
  <c r="D227" i="8" s="1"/>
  <c r="N37" i="8"/>
  <c r="D130" i="8" l="1"/>
  <c r="D228" i="8"/>
  <c r="U54" i="8"/>
  <c r="O37" i="8"/>
  <c r="Q37" i="8" s="1"/>
  <c r="N38" i="8" s="1"/>
  <c r="S55" i="8"/>
  <c r="U55" i="8" s="1"/>
  <c r="C231" i="8" s="1"/>
  <c r="R56" i="8" l="1"/>
  <c r="S56" i="8" s="1"/>
  <c r="U56" i="8" s="1"/>
  <c r="C232" i="8" s="1"/>
  <c r="D231" i="8" s="1"/>
  <c r="O38" i="8"/>
  <c r="Q38" i="8" s="1"/>
  <c r="C133" i="8" s="1"/>
  <c r="C230" i="8"/>
  <c r="C132" i="8"/>
  <c r="D229" i="8" l="1"/>
  <c r="D230" i="8"/>
  <c r="R57" i="8"/>
  <c r="D132" i="8"/>
  <c r="D131" i="8"/>
  <c r="N39" i="8"/>
  <c r="S57" i="8" l="1"/>
  <c r="U57" i="8" s="1"/>
  <c r="C233" i="8" s="1"/>
  <c r="O39" i="8"/>
  <c r="Q39" i="8" s="1"/>
  <c r="C134" i="8" s="1"/>
  <c r="N40" i="8" l="1"/>
  <c r="O40" i="8" s="1"/>
  <c r="Q40" i="8" s="1"/>
  <c r="C135" i="8" s="1"/>
  <c r="D134" i="8" s="1"/>
  <c r="D133" i="8"/>
  <c r="R58" i="8"/>
  <c r="D232" i="8"/>
  <c r="N41" i="8" l="1"/>
  <c r="S58" i="8"/>
  <c r="U58" i="8" s="1"/>
  <c r="C234" i="8" s="1"/>
  <c r="R59" i="8" l="1"/>
  <c r="D233" i="8"/>
  <c r="O41" i="8"/>
  <c r="Q41" i="8" s="1"/>
  <c r="C136" i="8" s="1"/>
  <c r="D135" i="8" l="1"/>
  <c r="N42" i="8"/>
  <c r="S59" i="8"/>
  <c r="U59" i="8" s="1"/>
  <c r="C235" i="8" s="1"/>
  <c r="O42" i="8" l="1"/>
  <c r="Q42" i="8" s="1"/>
  <c r="C137" i="8" s="1"/>
  <c r="D234" i="8"/>
  <c r="R60" i="8"/>
  <c r="D136" i="8" l="1"/>
  <c r="S60" i="8"/>
  <c r="S61" i="8" s="1"/>
  <c r="N43" i="8"/>
  <c r="V49" i="8" l="1"/>
  <c r="O43" i="8"/>
  <c r="Q43" i="8" s="1"/>
  <c r="C138" i="8" s="1"/>
  <c r="D137" i="8" s="1"/>
  <c r="U60" i="8"/>
  <c r="N44" i="8" l="1"/>
  <c r="C236" i="8"/>
  <c r="U61" i="8"/>
  <c r="X49" i="8"/>
  <c r="X61" i="8" s="1"/>
  <c r="W49" i="8"/>
  <c r="Y49" i="8" l="1"/>
  <c r="C237" i="8" s="1"/>
  <c r="D236" i="8" s="1"/>
  <c r="V50" i="8"/>
  <c r="D235" i="8"/>
  <c r="O44" i="8"/>
  <c r="Q44" i="8" s="1"/>
  <c r="C139" i="8" s="1"/>
  <c r="N45" i="8" l="1"/>
  <c r="O45" i="8" s="1"/>
  <c r="W50" i="8"/>
  <c r="V51" i="8" s="1"/>
  <c r="D138" i="8"/>
  <c r="O46" i="8" l="1"/>
  <c r="Q45" i="8"/>
  <c r="R34" i="8" s="1"/>
  <c r="S34" i="8" s="1"/>
  <c r="W51" i="8"/>
  <c r="Y51" i="8" s="1"/>
  <c r="C239" i="8" s="1"/>
  <c r="Y50" i="8"/>
  <c r="C140" i="8" l="1"/>
  <c r="D139" i="8" s="1"/>
  <c r="T34" i="8"/>
  <c r="T46" i="8" s="1"/>
  <c r="Q46" i="8"/>
  <c r="V52" i="8"/>
  <c r="W52" i="8" s="1"/>
  <c r="C238" i="8"/>
  <c r="U34" i="8" l="1"/>
  <c r="Y52" i="8"/>
  <c r="D238" i="8"/>
  <c r="D237" i="8"/>
  <c r="V53" i="8"/>
  <c r="C141" i="8" l="1"/>
  <c r="D140" i="8" s="1"/>
  <c r="R35" i="8"/>
  <c r="S35" i="8" s="1"/>
  <c r="C240" i="8"/>
  <c r="D239" i="8" s="1"/>
  <c r="W53" i="8"/>
  <c r="V54" i="8" s="1"/>
  <c r="U35" i="8" l="1"/>
  <c r="R36" i="8" s="1"/>
  <c r="S36" i="8" s="1"/>
  <c r="U36" i="8" s="1"/>
  <c r="C143" i="8" s="1"/>
  <c r="W54" i="8"/>
  <c r="V55" i="8" s="1"/>
  <c r="Y53" i="8"/>
  <c r="C142" i="8" l="1"/>
  <c r="D141" i="8" s="1"/>
  <c r="R37" i="8"/>
  <c r="S37" i="8" s="1"/>
  <c r="U37" i="8" s="1"/>
  <c r="C144" i="8" s="1"/>
  <c r="D143" i="8" s="1"/>
  <c r="Y54" i="8"/>
  <c r="C242" i="8" s="1"/>
  <c r="C241" i="8"/>
  <c r="W55" i="8"/>
  <c r="Y55" i="8" s="1"/>
  <c r="C243" i="8" s="1"/>
  <c r="D142" i="8" l="1"/>
  <c r="D242" i="8"/>
  <c r="R38" i="8"/>
  <c r="S38" i="8" s="1"/>
  <c r="V56" i="8"/>
  <c r="D240" i="8"/>
  <c r="D241" i="8"/>
  <c r="U38" i="8" l="1"/>
  <c r="C145" i="8" s="1"/>
  <c r="W56" i="8"/>
  <c r="Y56" i="8" s="1"/>
  <c r="C244" i="8" s="1"/>
  <c r="D243" i="8" s="1"/>
  <c r="R39" i="8" l="1"/>
  <c r="S39" i="8" s="1"/>
  <c r="U39" i="8" s="1"/>
  <c r="C146" i="8" s="1"/>
  <c r="D145" i="8" s="1"/>
  <c r="V57" i="8"/>
  <c r="D144" i="8"/>
  <c r="R40" i="8" l="1"/>
  <c r="S40" i="8" s="1"/>
  <c r="U40" i="8" s="1"/>
  <c r="W57" i="8"/>
  <c r="Y57" i="8" s="1"/>
  <c r="C245" i="8" s="1"/>
  <c r="C147" i="8" l="1"/>
  <c r="R41" i="8"/>
  <c r="D244" i="8"/>
  <c r="V58" i="8"/>
  <c r="S41" i="8" l="1"/>
  <c r="U41" i="8" s="1"/>
  <c r="C148" i="8" s="1"/>
  <c r="D147" i="8" s="1"/>
  <c r="W58" i="8"/>
  <c r="Y58" i="8" s="1"/>
  <c r="C246" i="8" s="1"/>
  <c r="D245" i="8" s="1"/>
  <c r="D146" i="8"/>
  <c r="R42" i="8" l="1"/>
  <c r="S42" i="8" s="1"/>
  <c r="U42" i="8" s="1"/>
  <c r="C149" i="8" s="1"/>
  <c r="V59" i="8"/>
  <c r="D148" i="8" l="1"/>
  <c r="R43" i="8"/>
  <c r="W59" i="8"/>
  <c r="Y59" i="8" s="1"/>
  <c r="C247" i="8" s="1"/>
  <c r="D246" i="8" l="1"/>
  <c r="S43" i="8"/>
  <c r="U43" i="8" s="1"/>
  <c r="C150" i="8" s="1"/>
  <c r="V60" i="8"/>
  <c r="D149" i="8" l="1"/>
  <c r="R44" i="8"/>
  <c r="W60" i="8"/>
  <c r="W61" i="8" s="1"/>
  <c r="S44" i="8" l="1"/>
  <c r="U44" i="8" s="1"/>
  <c r="C151" i="8" s="1"/>
  <c r="Y60" i="8"/>
  <c r="Z49" i="8"/>
  <c r="R45" i="8" l="1"/>
  <c r="S45" i="8" s="1"/>
  <c r="S46" i="8" s="1"/>
  <c r="AA49" i="8"/>
  <c r="AB49" i="8"/>
  <c r="AB61" i="8" s="1"/>
  <c r="C248" i="8"/>
  <c r="Y61" i="8"/>
  <c r="D150" i="8"/>
  <c r="AC49" i="8" l="1"/>
  <c r="C249" i="8" s="1"/>
  <c r="U45" i="8"/>
  <c r="C152" i="8" s="1"/>
  <c r="Z50" i="8"/>
  <c r="D247" i="8"/>
  <c r="U46" i="8" l="1"/>
  <c r="AA50" i="8"/>
  <c r="Z51" i="8" s="1"/>
  <c r="D248" i="8"/>
  <c r="D152" i="8"/>
  <c r="D151" i="8"/>
  <c r="AA51" i="8" l="1"/>
  <c r="AC51" i="8" s="1"/>
  <c r="C251" i="8" s="1"/>
  <c r="AC50" i="8"/>
  <c r="C250" i="8" l="1"/>
  <c r="D249" i="8" s="1"/>
  <c r="Z52" i="8"/>
  <c r="D250" i="8" l="1"/>
  <c r="AA52" i="8"/>
  <c r="AC52" i="8" s="1"/>
  <c r="Z53" i="8" l="1"/>
  <c r="AA53" i="8" s="1"/>
  <c r="AC53" i="8" s="1"/>
  <c r="C253" i="8" s="1"/>
  <c r="C252" i="8"/>
  <c r="Z54" i="8" l="1"/>
  <c r="AA54" i="8" s="1"/>
  <c r="AC54" i="8" s="1"/>
  <c r="C254" i="8" s="1"/>
  <c r="D252" i="8"/>
  <c r="D251" i="8"/>
  <c r="Z55" i="8" l="1"/>
  <c r="AA55" i="8" s="1"/>
  <c r="Z56" i="8" s="1"/>
  <c r="D253" i="8"/>
  <c r="AA56" i="8" l="1"/>
  <c r="AC56" i="8" s="1"/>
  <c r="C256" i="8" s="1"/>
  <c r="AC55" i="8"/>
  <c r="C255" i="8" l="1"/>
  <c r="Z57" i="8"/>
  <c r="AA57" i="8" l="1"/>
  <c r="AC57" i="8" s="1"/>
  <c r="C257" i="8" s="1"/>
  <c r="D255" i="8"/>
  <c r="D254" i="8"/>
  <c r="Z58" i="8" l="1"/>
  <c r="AA58" i="8" s="1"/>
  <c r="AC58" i="8" s="1"/>
  <c r="C258" i="8" s="1"/>
  <c r="D257" i="8" s="1"/>
  <c r="D256" i="8"/>
  <c r="Z59" i="8" l="1"/>
  <c r="AA59" i="8" l="1"/>
  <c r="AC59" i="8" s="1"/>
  <c r="C259" i="8" s="1"/>
  <c r="Z60" i="8" l="1"/>
  <c r="AA60" i="8" s="1"/>
  <c r="AA61" i="8" s="1"/>
  <c r="D258" i="8"/>
  <c r="AC60" i="8" l="1"/>
  <c r="C260" i="8" s="1"/>
  <c r="B64" i="8"/>
  <c r="D64" i="8" s="1"/>
  <c r="D76" i="8" s="1"/>
  <c r="C64" i="8" l="1"/>
  <c r="B65" i="8" s="1"/>
  <c r="AC61" i="8"/>
  <c r="D259" i="8"/>
  <c r="E64" i="8" l="1"/>
  <c r="C261" i="8" s="1"/>
  <c r="C65" i="8"/>
  <c r="E65" i="8" l="1"/>
  <c r="B66" i="8"/>
  <c r="D260" i="8"/>
  <c r="C66" i="8" l="1"/>
  <c r="B67" i="8" s="1"/>
  <c r="C262" i="8"/>
  <c r="D261" i="8" l="1"/>
  <c r="C67" i="8"/>
  <c r="E67" i="8" s="1"/>
  <c r="C264" i="8" s="1"/>
  <c r="E66" i="8"/>
  <c r="B68" i="8" l="1"/>
  <c r="C68" i="8" s="1"/>
  <c r="C263" i="8"/>
  <c r="E68" i="8" l="1"/>
  <c r="D263" i="8"/>
  <c r="D262" i="8"/>
  <c r="B69" i="8"/>
  <c r="C265" i="8" l="1"/>
  <c r="D264" i="8" s="1"/>
  <c r="C69" i="8"/>
  <c r="E69" i="8" s="1"/>
  <c r="C266" i="8" s="1"/>
  <c r="B70" i="8" l="1"/>
  <c r="C70" i="8" s="1"/>
  <c r="E70" i="8" s="1"/>
  <c r="C267" i="8" s="1"/>
  <c r="D265" i="8"/>
  <c r="D266" i="8" l="1"/>
  <c r="B71" i="8"/>
  <c r="C71" i="8" l="1"/>
  <c r="E71" i="8" s="1"/>
  <c r="C268" i="8" s="1"/>
  <c r="D267" i="8" l="1"/>
  <c r="B72" i="8"/>
  <c r="C72" i="8" l="1"/>
  <c r="E72" i="8" s="1"/>
  <c r="C269" i="8" s="1"/>
  <c r="D268" i="8" l="1"/>
  <c r="B73" i="8"/>
  <c r="C73" i="8" l="1"/>
  <c r="E73" i="8" s="1"/>
  <c r="C270" i="8" s="1"/>
  <c r="D269" i="8" l="1"/>
  <c r="B74" i="8"/>
  <c r="C74" i="8" l="1"/>
  <c r="E74" i="8" s="1"/>
  <c r="C271" i="8" s="1"/>
  <c r="B75" i="8" l="1"/>
  <c r="C75" i="8" s="1"/>
  <c r="C76" i="8" s="1"/>
  <c r="D270" i="8"/>
  <c r="E75" i="8" l="1"/>
  <c r="F64" i="8"/>
  <c r="H64" i="8" l="1"/>
  <c r="H76" i="8" s="1"/>
  <c r="G64" i="8"/>
  <c r="C272" i="8"/>
  <c r="E76" i="8"/>
  <c r="F65" i="8" l="1"/>
  <c r="G65" i="8" s="1"/>
  <c r="I65" i="8" s="1"/>
  <c r="C274" i="8" s="1"/>
  <c r="I64" i="8"/>
  <c r="C273" i="8" s="1"/>
  <c r="D272" i="8" s="1"/>
  <c r="D271" i="8"/>
  <c r="D273" i="8" l="1"/>
  <c r="F66" i="8"/>
  <c r="G66" i="8" l="1"/>
  <c r="F67" i="8" s="1"/>
  <c r="G67" i="8" l="1"/>
  <c r="I67" i="8" s="1"/>
  <c r="C276" i="8" s="1"/>
  <c r="I66" i="8"/>
  <c r="F68" i="8" l="1"/>
  <c r="G68" i="8" s="1"/>
  <c r="F69" i="8" s="1"/>
  <c r="C275" i="8"/>
  <c r="G69" i="8" l="1"/>
  <c r="I69" i="8" s="1"/>
  <c r="C278" i="8" s="1"/>
  <c r="I68" i="8"/>
  <c r="D275" i="8"/>
  <c r="D274" i="8"/>
  <c r="F70" i="8" l="1"/>
  <c r="G70" i="8" s="1"/>
  <c r="I70" i="8" s="1"/>
  <c r="C279" i="8" s="1"/>
  <c r="C277" i="8"/>
  <c r="F71" i="8" l="1"/>
  <c r="D278" i="8"/>
  <c r="D277" i="8"/>
  <c r="D276" i="8"/>
  <c r="G71" i="8" l="1"/>
  <c r="I71" i="8" s="1"/>
  <c r="C280" i="8" s="1"/>
  <c r="D279" i="8" s="1"/>
  <c r="F72" i="8" l="1"/>
  <c r="G72" i="8" l="1"/>
  <c r="I72" i="8" s="1"/>
  <c r="C281" i="8" s="1"/>
  <c r="D280" i="8" l="1"/>
  <c r="F73" i="8"/>
  <c r="G73" i="8" l="1"/>
  <c r="I73" i="8" s="1"/>
  <c r="C282" i="8" s="1"/>
  <c r="D281" i="8" s="1"/>
  <c r="F74" i="8" l="1"/>
  <c r="G74" i="8" s="1"/>
  <c r="I74" i="8" l="1"/>
  <c r="C283" i="8" s="1"/>
  <c r="D282" i="8" s="1"/>
  <c r="F75" i="8"/>
  <c r="G75" i="8" s="1"/>
  <c r="G76" i="8" s="1"/>
  <c r="I75" i="8" l="1"/>
  <c r="C284" i="8" s="1"/>
  <c r="J64" i="8"/>
  <c r="I76" i="8" l="1"/>
  <c r="L64" i="8"/>
  <c r="L76" i="8" s="1"/>
  <c r="K64" i="8"/>
  <c r="D283" i="8"/>
  <c r="J65" i="8" l="1"/>
  <c r="K65" i="8" s="1"/>
  <c r="M65" i="8" s="1"/>
  <c r="C286" i="8" s="1"/>
  <c r="M64" i="8"/>
  <c r="C285" i="8" s="1"/>
  <c r="J66" i="8" l="1"/>
  <c r="K66" i="8" s="1"/>
  <c r="J67" i="8" s="1"/>
  <c r="D285" i="8"/>
  <c r="D284" i="8"/>
  <c r="K67" i="8" l="1"/>
  <c r="M67" i="8" s="1"/>
  <c r="C288" i="8" s="1"/>
  <c r="M66" i="8"/>
  <c r="J68" i="8" l="1"/>
  <c r="K68" i="8" s="1"/>
  <c r="C287" i="8"/>
  <c r="M68" i="8" l="1"/>
  <c r="J69" i="8"/>
  <c r="D287" i="8"/>
  <c r="D286" i="8"/>
  <c r="K69" i="8" l="1"/>
  <c r="M69" i="8" s="1"/>
  <c r="C290" i="8" s="1"/>
  <c r="C289" i="8"/>
  <c r="D288" i="8" l="1"/>
  <c r="D289" i="8"/>
  <c r="J70" i="8"/>
  <c r="K70" i="8" l="1"/>
  <c r="M70" i="8" s="1"/>
  <c r="J71" i="8" l="1"/>
  <c r="K71" i="8" s="1"/>
  <c r="M71" i="8" s="1"/>
  <c r="C292" i="8" s="1"/>
  <c r="C291" i="8"/>
  <c r="D291" i="8" l="1"/>
  <c r="D290" i="8"/>
  <c r="J72" i="8"/>
  <c r="K72" i="8" l="1"/>
  <c r="M72" i="8" s="1"/>
  <c r="C293" i="8" s="1"/>
  <c r="D292" i="8" s="1"/>
  <c r="J73" i="8" l="1"/>
  <c r="K73" i="8" l="1"/>
  <c r="M73" i="8" s="1"/>
  <c r="C294" i="8" s="1"/>
  <c r="D293" i="8" s="1"/>
  <c r="J74" i="8" l="1"/>
  <c r="K74" i="8" s="1"/>
  <c r="M74" i="8" s="1"/>
  <c r="C295" i="8" s="1"/>
  <c r="J75" i="8" l="1"/>
  <c r="K75" i="8" s="1"/>
  <c r="D294" i="8"/>
  <c r="K76" i="8" l="1"/>
  <c r="M75" i="8"/>
  <c r="C296" i="8" s="1"/>
  <c r="N64" i="8"/>
  <c r="M76" i="8" l="1"/>
  <c r="O64" i="8"/>
  <c r="P64" i="8"/>
  <c r="P76" i="8" s="1"/>
  <c r="D295" i="8"/>
  <c r="Q64" i="8" l="1"/>
  <c r="C297" i="8" s="1"/>
  <c r="N65" i="8"/>
  <c r="O65" i="8" l="1"/>
  <c r="D296" i="8"/>
  <c r="Q65" i="8" l="1"/>
  <c r="N66" i="8"/>
  <c r="O66" i="8" l="1"/>
  <c r="C298" i="8"/>
  <c r="D297" i="8" l="1"/>
  <c r="Q66" i="8"/>
  <c r="N67" i="8"/>
  <c r="C299" i="8" l="1"/>
  <c r="O67" i="8"/>
  <c r="N68" i="8" s="1"/>
  <c r="O68" i="8" l="1"/>
  <c r="N69" i="8" s="1"/>
  <c r="Q67" i="8"/>
  <c r="D298" i="8"/>
  <c r="Q68" i="8" l="1"/>
  <c r="C301" i="8" s="1"/>
  <c r="C300" i="8"/>
  <c r="O69" i="8"/>
  <c r="Q69" i="8" s="1"/>
  <c r="C302" i="8" s="1"/>
  <c r="N70" i="8" l="1"/>
  <c r="O70" i="8" s="1"/>
  <c r="Q70" i="8" s="1"/>
  <c r="D299" i="8"/>
  <c r="D300" i="8"/>
  <c r="D301" i="8"/>
  <c r="N71" i="8" l="1"/>
  <c r="O71" i="8" s="1"/>
  <c r="Q71" i="8" s="1"/>
  <c r="C304" i="8" s="1"/>
  <c r="C303" i="8"/>
  <c r="N72" i="8" l="1"/>
  <c r="D303" i="8"/>
  <c r="D302" i="8"/>
  <c r="O72" i="8" l="1"/>
  <c r="Q72" i="8" s="1"/>
  <c r="C305" i="8" s="1"/>
  <c r="N73" i="8" l="1"/>
  <c r="O73" i="8" s="1"/>
  <c r="Q73" i="8" s="1"/>
  <c r="C306" i="8" s="1"/>
  <c r="D305" i="8" s="1"/>
  <c r="D304" i="8"/>
  <c r="N74" i="8" l="1"/>
  <c r="O74" i="8" l="1"/>
  <c r="Q74" i="8" s="1"/>
  <c r="C307" i="8" s="1"/>
  <c r="D306" i="8" l="1"/>
  <c r="N75" i="8"/>
  <c r="O75" i="8" l="1"/>
  <c r="O76" i="8" s="1"/>
  <c r="Q75" i="8" l="1"/>
  <c r="C308" i="8" s="1"/>
  <c r="R64" i="8"/>
  <c r="Q76" i="8" l="1"/>
  <c r="S64" i="8"/>
  <c r="T64" i="8"/>
  <c r="T76" i="8" s="1"/>
  <c r="D307" i="8"/>
  <c r="R65" i="8" l="1"/>
  <c r="U64" i="8"/>
  <c r="C309" i="8" l="1"/>
  <c r="S65" i="8"/>
  <c r="U65" i="8" l="1"/>
  <c r="R66" i="8"/>
  <c r="D308" i="8"/>
  <c r="S66" i="8" l="1"/>
  <c r="R67" i="8" s="1"/>
  <c r="C310" i="8"/>
  <c r="D309" i="8" s="1"/>
  <c r="S67" i="8" l="1"/>
  <c r="U67" i="8" s="1"/>
  <c r="C312" i="8" s="1"/>
  <c r="U66" i="8"/>
  <c r="C311" i="8" l="1"/>
  <c r="R68" i="8"/>
  <c r="S68" i="8" l="1"/>
  <c r="R69" i="8" s="1"/>
  <c r="D310" i="8"/>
  <c r="D311" i="8"/>
  <c r="S69" i="8" l="1"/>
  <c r="R70" i="8" s="1"/>
  <c r="U68" i="8"/>
  <c r="U69" i="8" l="1"/>
  <c r="C314" i="8" s="1"/>
  <c r="S70" i="8"/>
  <c r="U70" i="8" s="1"/>
  <c r="C315" i="8" s="1"/>
  <c r="C313" i="8"/>
  <c r="D314" i="8" l="1"/>
  <c r="D312" i="8"/>
  <c r="D313" i="8"/>
  <c r="R71" i="8"/>
  <c r="S71" i="8" l="1"/>
  <c r="U71" i="8" s="1"/>
  <c r="C316" i="8" s="1"/>
  <c r="R72" i="8" l="1"/>
  <c r="S72" i="8" s="1"/>
  <c r="U72" i="8" s="1"/>
  <c r="C317" i="8" s="1"/>
  <c r="D316" i="8" s="1"/>
  <c r="D315" i="8"/>
  <c r="R73" i="8" l="1"/>
  <c r="S73" i="8" s="1"/>
  <c r="U73" i="8" s="1"/>
  <c r="C318" i="8" s="1"/>
  <c r="D317" i="8" s="1"/>
  <c r="R74" i="8" l="1"/>
  <c r="S74" i="8" l="1"/>
  <c r="U74" i="8" s="1"/>
  <c r="C319" i="8" s="1"/>
  <c r="D318" i="8" l="1"/>
  <c r="R75" i="8"/>
  <c r="S75" i="8" l="1"/>
  <c r="S76" i="8" s="1"/>
  <c r="U75" i="8" l="1"/>
  <c r="C320" i="8" s="1"/>
  <c r="V64" i="8"/>
  <c r="U76" i="8" l="1"/>
  <c r="W64" i="8"/>
  <c r="X64" i="8"/>
  <c r="X76" i="8" s="1"/>
  <c r="D319" i="8"/>
  <c r="Y64" i="8" l="1"/>
  <c r="V65" i="8"/>
  <c r="W65" i="8" l="1"/>
  <c r="V66" i="8" s="1"/>
  <c r="C321" i="8"/>
  <c r="D320" i="8" l="1"/>
  <c r="W66" i="8"/>
  <c r="Y66" i="8" s="1"/>
  <c r="C323" i="8" s="1"/>
  <c r="Y65" i="8"/>
  <c r="V67" i="8" l="1"/>
  <c r="W67" i="8" s="1"/>
  <c r="V68" i="8" s="1"/>
  <c r="C322" i="8"/>
  <c r="D322" i="8" l="1"/>
  <c r="D321" i="8"/>
  <c r="Y67" i="8"/>
  <c r="W68" i="8"/>
  <c r="Y68" i="8" s="1"/>
  <c r="C325" i="8" s="1"/>
  <c r="C324" i="8" l="1"/>
  <c r="V69" i="8"/>
  <c r="W69" i="8" l="1"/>
  <c r="V70" i="8" s="1"/>
  <c r="D324" i="8"/>
  <c r="D323" i="8"/>
  <c r="W70" i="8" l="1"/>
  <c r="Y70" i="8" s="1"/>
  <c r="C327" i="8" s="1"/>
  <c r="Y69" i="8"/>
  <c r="C326" i="8" l="1"/>
  <c r="V71" i="8"/>
  <c r="W71" i="8" l="1"/>
  <c r="Y71" i="8" s="1"/>
  <c r="D326" i="8"/>
  <c r="D325" i="8"/>
  <c r="C328" i="8" l="1"/>
  <c r="V72" i="8"/>
  <c r="W72" i="8" l="1"/>
  <c r="Y72" i="8" s="1"/>
  <c r="C329" i="8" s="1"/>
  <c r="D328" i="8" s="1"/>
  <c r="D327" i="8"/>
  <c r="V73" i="8" l="1"/>
  <c r="W73" i="8" s="1"/>
  <c r="Y73" i="8" s="1"/>
  <c r="C330" i="8" s="1"/>
  <c r="D329" i="8" s="1"/>
  <c r="V74" i="8" l="1"/>
  <c r="W74" i="8" s="1"/>
  <c r="Y74" i="8" l="1"/>
  <c r="C331" i="8" s="1"/>
  <c r="D330" i="8" s="1"/>
  <c r="V75" i="8"/>
  <c r="W75" i="8" s="1"/>
  <c r="W76" i="8" s="1"/>
  <c r="Y75" i="8" l="1"/>
  <c r="Z64" i="8"/>
  <c r="AB64" i="8" l="1"/>
  <c r="AB76" i="8" s="1"/>
  <c r="K80" i="8" s="1"/>
  <c r="AA64" i="8"/>
  <c r="C332" i="8"/>
  <c r="Y76" i="8"/>
  <c r="AC64" i="8" l="1"/>
  <c r="D331" i="8"/>
  <c r="Z65" i="8"/>
  <c r="C333" i="8" l="1"/>
  <c r="AA65" i="8"/>
  <c r="AC65" i="8" l="1"/>
  <c r="Z66" i="8"/>
  <c r="D332" i="8"/>
  <c r="AA66" i="8" l="1"/>
  <c r="Z67" i="8" s="1"/>
  <c r="C334" i="8"/>
  <c r="AA67" i="8" l="1"/>
  <c r="AC67" i="8" s="1"/>
  <c r="C336" i="8" s="1"/>
  <c r="D333" i="8"/>
  <c r="AC66" i="8"/>
  <c r="C335" i="8" l="1"/>
  <c r="Z68" i="8"/>
  <c r="AA68" i="8" l="1"/>
  <c r="Z69" i="8" s="1"/>
  <c r="D335" i="8"/>
  <c r="D334" i="8"/>
  <c r="AA69" i="8" l="1"/>
  <c r="AC69" i="8" s="1"/>
  <c r="C338" i="8" s="1"/>
  <c r="AC68" i="8"/>
  <c r="Z70" i="8" l="1"/>
  <c r="AA70" i="8" s="1"/>
  <c r="AC70" i="8" s="1"/>
  <c r="C339" i="8" s="1"/>
  <c r="C337" i="8"/>
  <c r="D337" i="8" l="1"/>
  <c r="D336" i="8"/>
  <c r="Z71" i="8"/>
  <c r="D338" i="8"/>
  <c r="AA71" i="8" l="1"/>
  <c r="AC71" i="8" s="1"/>
  <c r="C340" i="8" s="1"/>
  <c r="Z72" i="8" l="1"/>
  <c r="AA72" i="8" s="1"/>
  <c r="AC72" i="8" s="1"/>
  <c r="C341" i="8" s="1"/>
  <c r="D340" i="8" s="1"/>
  <c r="D339" i="8"/>
  <c r="Z73" i="8" l="1"/>
  <c r="AA73" i="8" s="1"/>
  <c r="AC73" i="8" s="1"/>
  <c r="C342" i="8" s="1"/>
  <c r="D341" i="8" s="1"/>
  <c r="Z74" i="8" l="1"/>
  <c r="AA74" i="8" l="1"/>
  <c r="AC74" i="8" s="1"/>
  <c r="C343" i="8" s="1"/>
  <c r="D342" i="8" l="1"/>
  <c r="Z75" i="8"/>
  <c r="AA75" i="8" l="1"/>
  <c r="AA76" i="8" s="1"/>
  <c r="K79" i="8" s="1"/>
  <c r="K78" i="8" s="1"/>
  <c r="AC75" i="8" l="1"/>
  <c r="C344" i="8" s="1"/>
  <c r="AC76" i="8" l="1"/>
  <c r="K81" i="8" s="1"/>
  <c r="D344" i="8"/>
  <c r="K82" i="8"/>
  <c r="D343" i="8"/>
</calcChain>
</file>

<file path=xl/sharedStrings.xml><?xml version="1.0" encoding="utf-8"?>
<sst xmlns="http://schemas.openxmlformats.org/spreadsheetml/2006/main" count="201" uniqueCount="99">
  <si>
    <t>Есть</t>
  </si>
  <si>
    <t>Нет</t>
  </si>
  <si>
    <t>Класика</t>
  </si>
  <si>
    <t xml:space="preserve">ТИПОВА ФОРМА </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</si>
  <si>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</si>
  <si>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</si>
  <si>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</si>
  <si>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</si>
  <si>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</si>
  <si>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</si>
  <si>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</si>
  <si>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</si>
  <si>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</si>
  <si>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</si>
  <si>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</si>
  <si>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</si>
  <si>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</si>
  <si>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</si>
  <si>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</si>
  <si>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</si>
  <si>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</si>
  <si>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</si>
  <si>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</si>
  <si>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</si>
  <si>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</si>
  <si>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</si>
  <si>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</si>
  <si>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</si>
  <si>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</si>
  <si>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</si>
  <si>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</si>
  <si>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</si>
  <si>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</si>
  <si>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</si>
  <si>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</si>
  <si>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</si>
  <si>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</si>
  <si>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</si>
  <si>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</si>
  <si>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</si>
  <si>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</si>
  <si>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</si>
  <si>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</si>
  <si>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</si>
  <si>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Відкриття поточного рахунку, операції за яким здійснюються з використанням електронних платіжних засобів ("ЕКО-кредитка")</t>
  </si>
  <si>
    <t>окремо плата не стягується</t>
  </si>
  <si>
    <t>Додаток 6.1. до протоколу Кредитної Ради АБ "УКРГАЗБАНК" від 14.01.2020  №9/5</t>
  </si>
  <si>
    <t>Вартість забезпечення, грн.</t>
  </si>
  <si>
    <t>Сума кредиту, грн.</t>
  </si>
  <si>
    <t>на придбання АВТО</t>
  </si>
  <si>
    <t xml:space="preserve"> </t>
  </si>
  <si>
    <t>оплату Комісії за надання кредиту</t>
  </si>
  <si>
    <t>оплату страхового платежу за перший рік страхування за договором страхування життя або від нещасного випадку</t>
  </si>
  <si>
    <t>оплату страхового платежу за перший рік страхування за договором страхування транспортного засобу (КАСКО)</t>
  </si>
  <si>
    <t xml:space="preserve">Месячный платеж по кредиту, </t>
  </si>
  <si>
    <t>Комісія за надання кредиту, %  від суми кредиту, без ПДВ</t>
  </si>
  <si>
    <t>Комісія за внесення запису про реєстрацію обтяження предмету застави в Державному реєстрі обтяжень рухомого майна (далі - ДРОРМ), грн.</t>
  </si>
  <si>
    <t>страхування особисто позичальника, % від суми залишку заборгованості по кредиту (щорічно)</t>
  </si>
  <si>
    <t>державне мито за посвідчення договору забезпечення, % від вартості забезпечення</t>
  </si>
  <si>
    <t>Додаткові платежі на користь Банку/третіх осіб</t>
  </si>
  <si>
    <t>4. міс.</t>
  </si>
  <si>
    <t>5.міс</t>
  </si>
  <si>
    <t>6.міс.</t>
  </si>
  <si>
    <t>7.міс.</t>
  </si>
  <si>
    <t>8.міс</t>
  </si>
  <si>
    <t>9.міс.</t>
  </si>
  <si>
    <t>10.міс.</t>
  </si>
  <si>
    <t>11.міс</t>
  </si>
  <si>
    <t>12 міс.</t>
  </si>
  <si>
    <t>Орієнтовна реальна річна процентна ставка, % річних</t>
  </si>
  <si>
    <t>Застереження: наведені обчислення орієнтовної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</si>
  <si>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Орієнтовна 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Орієнтовна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</si>
  <si>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орієнтовної реальної річної процентної ставки та орієнтовної загальної вартості кредиту для споживача.</t>
  </si>
  <si>
    <t>Процентні ставки</t>
  </si>
  <si>
    <t>від 10% по 19,99%</t>
  </si>
  <si>
    <t>від 20% по 29,99%</t>
  </si>
  <si>
    <t>від 30% по 39,99%</t>
  </si>
  <si>
    <t>від 40% по 49,99%</t>
  </si>
  <si>
    <t>від 50% по 59,99%</t>
  </si>
  <si>
    <t>Нотаріальне посвідчення договору застави</t>
  </si>
  <si>
    <t>Так</t>
  </si>
  <si>
    <t>Ні</t>
  </si>
  <si>
    <t>Стоимость</t>
  </si>
  <si>
    <t>НДС</t>
  </si>
  <si>
    <t>Стоимость без НДС</t>
  </si>
  <si>
    <t>послуги нотаріуса (орієнтовно), грн.</t>
  </si>
  <si>
    <t>страхування предмету забезпечення, % від вартості забезпечення (щорічно), орієнтовно</t>
  </si>
  <si>
    <t xml:space="preserve"> - Платежі за супровідні послуги третіх осіб, пов'язані з отриманням, обслуговуванням та поверненням кредиту), грн.</t>
  </si>
  <si>
    <t>Комісія за управління кредитними коштами, в частині оформлення договорів забезпечення, % від суми кредиту, без ПДВ</t>
  </si>
  <si>
    <t>прожитковий мінімуму для працездатних осіб, встановленого законом на 1 січня звітного року</t>
  </si>
  <si>
    <t>збори на обов'язкове державне пенсійне страхування</t>
  </si>
  <si>
    <t>заповлюється Клієнтов виходячі з обраних умов кредитування</t>
  </si>
  <si>
    <t>від 60% по 69,99%</t>
  </si>
  <si>
    <t>від 70% і більше</t>
  </si>
  <si>
    <t xml:space="preserve"> «Авто в кредит ECO Car Партнерський_2024»</t>
  </si>
  <si>
    <t>Платежі за додаткові та/або супутні послуги кредитодавця, обов'язкові для укладання договору  (оплачується в грн.):</t>
  </si>
  <si>
    <t>Платежі за додаткові та/або супутні послуги третіх осіб, обов'язкові для укладення договору/отримання, обслуговування та повернення кредиту (оплачуються у грн.)</t>
  </si>
  <si>
    <t>Загальні витрати за кредитом (проценти за користуваннґ кредитом, комісії та інші обов'язкові платежі за додаткові та/або супутні послуги кредитодавця,кредитного посередника (за наявності) та третії осіб, пов'язані з отриманням, обслуговуванням та поверненням кредиту), грн., з них:</t>
  </si>
  <si>
    <t xml:space="preserve"> - Платежі за додаткові та/або супутні послуги кредитодавця, пов'язані з отриманням, обслуговуванням та поверненням кредиту,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</si>
</sst>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numFmts>
  <fonts count="16" x14ac:knownFonts="1">
    <font>
      <sz val="10"/>
      <name val="Arial Cyr"/>
      <charset val="204"/>
    </font>
    <font>
      <u/>
      <sz val="10"/>
      <color indexed="12"/>
      <name val="Arial Cyr"/>
      <charset val="204"/>
    </font>
    <font>
      <sz val="10"/>
      <name val="Arial Cyr"/>
      <charset val="204"/>
    </font>
    <font>
      <sz val="11"/>
      <name val="Times New Roman"/>
      <family val="1"/>
      <charset val="204"/>
    </font>
    <font>
      <u/>
      <sz val="11"/>
      <name val="Times New Roman"/>
      <family val="1"/>
      <charset val="204"/>
    </font>
    <font>
      <i/>
      <sz val="10"/>
      <name val="Arial Cyr"/>
      <charset val="204"/>
    </font>
    <font>
      <b/>
      <sz val="14"/>
      <name val="Times New Roman"/>
      <family val="1"/>
      <charset val="204"/>
    </font>
    <font>
      <sz val="10.5"/>
      <name val="Times New Roman"/>
      <family val="1"/>
      <charset val="204"/>
    </font>
    <font>
      <u/>
      <sz val="10.5"/>
      <name val="Times New Roman"/>
      <family val="1"/>
      <charset val="204"/>
    </font>
    <font>
      <sz val="12"/>
      <name val="Times New Roman"/>
      <family val="1"/>
      <charset val="204"/>
    </font>
    <font>
      <sz val="11"/>
      <color theme="1"/>
      <name val="Calibri"/>
      <family val="2"/>
      <scheme val="minor"/>
    </font>
    <font>
      <sz val="11"/>
      <color rgb="FFFF0000"/>
      <name val="Times New Roman"/>
      <family val="1"/>
      <charset val="204"/>
    </font>
    <font>
      <sz val="11"/>
      <color theme="1" tint="0.499984740745262"/>
      <name val="Times New Roman"/>
      <family val="1"/>
      <charset val="204"/>
    </font>
    <font>
      <i/>
      <sz val="11"/>
      <color rgb="FFFF0000"/>
      <name val="Times New Roman"/>
      <family val="1"/>
      <charset val="204"/>
    </font>
    <font>
      <sz val="11"/>
      <color theme="1"/>
      <name val="Times New Roman"/>
      <family val="1"/>
      <charset val="204"/>
    </font>
    <font>
      <b/>
      <sz val="9"/>
      <color theme="1"/>
      <name val="Times New Roman"/>
      <family val="1"/>
      <charset val="204"/>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FFFFFF"/>
        <bgColor indexed="64"/>
      </patternFill>
    </fill>
  </fills>
  <borders count="28">
    <border>
      <left/>
      <right/>
      <top/>
      <bottom/>
      <diagonal/>
    </border>
    <border>
      <left style="medium">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0" fillId="0" borderId="0"/>
    <xf numFmtId="9" fontId="2" fillId="0" borderId="0" applyFont="0" applyFill="0" applyBorder="0" applyAlignment="0" applyProtection="0"/>
  </cellStyleXfs>
  <cellXfs count="143">
    <xf numFmtId="0" fontId="0" fillId="0" borderId="0" xfId="0"/>
    <xf numFmtId="0" fontId="3" fillId="0" borderId="0" xfId="0" applyFont="1" applyFill="1" applyProtection="1">
      <protection hidden="1"/>
    </xf>
    <xf numFmtId="0" fontId="3" fillId="0" borderId="0" xfId="0" applyFont="1" applyProtection="1">
      <protection hidden="1"/>
    </xf>
    <xf numFmtId="4" fontId="3" fillId="0" borderId="0" xfId="0" applyNumberFormat="1" applyFont="1" applyFill="1" applyBorder="1" applyAlignment="1" applyProtection="1">
      <protection hidden="1"/>
    </xf>
    <xf numFmtId="4" fontId="3" fillId="0" borderId="0" xfId="0" applyNumberFormat="1" applyFont="1" applyProtection="1">
      <protection hidden="1"/>
    </xf>
    <xf numFmtId="0" fontId="3" fillId="2" borderId="1" xfId="0" applyFont="1" applyFill="1" applyBorder="1" applyAlignment="1" applyProtection="1">
      <alignment horizontal="left" vertical="center"/>
      <protection hidden="1"/>
    </xf>
    <xf numFmtId="4" fontId="3" fillId="0" borderId="2" xfId="0" applyNumberFormat="1" applyFont="1" applyFill="1" applyBorder="1" applyAlignment="1" applyProtection="1">
      <alignment shrinkToFit="1"/>
      <protection hidden="1"/>
    </xf>
    <xf numFmtId="14" fontId="0" fillId="0" borderId="0" xfId="0" applyNumberFormat="1" applyProtection="1">
      <protection hidden="1"/>
    </xf>
    <xf numFmtId="0" fontId="3" fillId="4" borderId="0" xfId="0" applyFont="1" applyFill="1" applyAlignment="1" applyProtection="1">
      <protection hidden="1"/>
    </xf>
    <xf numFmtId="0" fontId="3" fillId="0" borderId="4" xfId="0" applyFont="1" applyFill="1" applyBorder="1" applyAlignment="1" applyProtection="1">
      <alignment horizontal="left" shrinkToFit="1"/>
      <protection hidden="1"/>
    </xf>
    <xf numFmtId="0" fontId="0" fillId="0" borderId="4" xfId="0" applyBorder="1" applyAlignment="1">
      <alignment horizontal="right"/>
    </xf>
    <xf numFmtId="0" fontId="3" fillId="2" borderId="0" xfId="0" applyFont="1" applyFill="1" applyBorder="1" applyAlignment="1" applyProtection="1">
      <alignment horizontal="left" vertical="center"/>
      <protection hidden="1"/>
    </xf>
    <xf numFmtId="0" fontId="0" fillId="0" borderId="4" xfId="0" applyBorder="1" applyAlignment="1">
      <alignment horizontal="right" wrapText="1"/>
    </xf>
    <xf numFmtId="0" fontId="0" fillId="0" borderId="0" xfId="0" applyFill="1"/>
    <xf numFmtId="0" fontId="7" fillId="0" borderId="5" xfId="0" applyFont="1" applyFill="1" applyBorder="1" applyAlignment="1" applyProtection="1">
      <alignment horizontal="center" vertical="center" wrapText="1" shrinkToFit="1"/>
      <protection hidden="1"/>
    </xf>
    <xf numFmtId="0" fontId="7" fillId="0" borderId="6" xfId="0" applyFont="1" applyFill="1" applyBorder="1" applyAlignment="1" applyProtection="1">
      <alignment horizontal="center" vertical="center" wrapText="1" shrinkToFit="1"/>
      <protection hidden="1"/>
    </xf>
    <xf numFmtId="164" fontId="7" fillId="0" borderId="7" xfId="0" applyNumberFormat="1" applyFont="1" applyFill="1" applyBorder="1" applyAlignment="1" applyProtection="1">
      <alignment horizontal="left" shrinkToFit="1"/>
      <protection hidden="1"/>
    </xf>
    <xf numFmtId="4" fontId="7" fillId="0" borderId="8" xfId="0" applyNumberFormat="1" applyFont="1" applyFill="1" applyBorder="1" applyAlignment="1" applyProtection="1">
      <alignment shrinkToFit="1"/>
      <protection hidden="1"/>
    </xf>
    <xf numFmtId="4" fontId="7" fillId="0" borderId="2" xfId="0" applyNumberFormat="1" applyFont="1" applyFill="1" applyBorder="1" applyAlignment="1" applyProtection="1">
      <alignment shrinkToFit="1"/>
      <protection hidden="1"/>
    </xf>
    <xf numFmtId="4" fontId="7" fillId="0" borderId="9" xfId="0" applyNumberFormat="1" applyFont="1" applyFill="1" applyBorder="1" applyAlignment="1" applyProtection="1">
      <alignment shrinkToFit="1"/>
      <protection hidden="1"/>
    </xf>
    <xf numFmtId="0" fontId="8" fillId="0" borderId="10" xfId="0" applyFont="1" applyFill="1" applyBorder="1" applyAlignment="1" applyProtection="1">
      <alignment vertical="top"/>
      <protection hidden="1"/>
    </xf>
    <xf numFmtId="4" fontId="7" fillId="0" borderId="11" xfId="0" applyNumberFormat="1" applyFont="1" applyFill="1" applyBorder="1" applyProtection="1">
      <protection hidden="1"/>
    </xf>
    <xf numFmtId="4" fontId="7" fillId="0" borderId="12" xfId="0" applyNumberFormat="1" applyFont="1" applyFill="1" applyBorder="1" applyProtection="1">
      <protection hidden="1"/>
    </xf>
    <xf numFmtId="4" fontId="7" fillId="0" borderId="12" xfId="0" applyNumberFormat="1" applyFont="1" applyFill="1" applyBorder="1" applyAlignment="1" applyProtection="1">
      <protection hidden="1"/>
    </xf>
    <xf numFmtId="0" fontId="4" fillId="0" borderId="13" xfId="0"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vertical="center" wrapText="1" shrinkToFit="1"/>
      <protection hidden="1"/>
    </xf>
    <xf numFmtId="0" fontId="3" fillId="0" borderId="6" xfId="0" applyFont="1" applyFill="1" applyBorder="1" applyAlignment="1" applyProtection="1">
      <alignment horizontal="center" vertical="center" wrapText="1" shrinkToFit="1"/>
      <protection hidden="1"/>
    </xf>
    <xf numFmtId="0" fontId="11" fillId="0" borderId="6" xfId="0" applyFont="1" applyFill="1" applyBorder="1" applyAlignment="1" applyProtection="1">
      <alignment horizontal="center" vertical="center" wrapText="1" shrinkToFit="1"/>
      <protection hidden="1"/>
    </xf>
    <xf numFmtId="164" fontId="3" fillId="0" borderId="7" xfId="0" applyNumberFormat="1" applyFont="1" applyFill="1" applyBorder="1" applyAlignment="1" applyProtection="1">
      <alignment horizontal="left" shrinkToFit="1"/>
      <protection hidden="1"/>
    </xf>
    <xf numFmtId="4" fontId="3" fillId="0" borderId="9" xfId="0" applyNumberFormat="1" applyFont="1" applyFill="1" applyBorder="1" applyAlignment="1" applyProtection="1">
      <alignment shrinkToFit="1"/>
      <protection hidden="1"/>
    </xf>
    <xf numFmtId="4" fontId="3" fillId="0" borderId="8" xfId="0" applyNumberFormat="1" applyFont="1" applyFill="1" applyBorder="1" applyAlignment="1" applyProtection="1">
      <alignment shrinkToFit="1"/>
      <protection hidden="1"/>
    </xf>
    <xf numFmtId="0" fontId="4" fillId="0" borderId="10" xfId="0" applyFont="1" applyFill="1" applyBorder="1" applyAlignment="1" applyProtection="1">
      <alignment vertical="top"/>
      <protection hidden="1"/>
    </xf>
    <xf numFmtId="4" fontId="3" fillId="0" borderId="11" xfId="0" applyNumberFormat="1" applyFont="1" applyFill="1" applyBorder="1" applyProtection="1">
      <protection hidden="1"/>
    </xf>
    <xf numFmtId="4" fontId="3" fillId="0" borderId="12" xfId="0" applyNumberFormat="1" applyFont="1" applyFill="1" applyBorder="1" applyProtection="1">
      <protection hidden="1"/>
    </xf>
    <xf numFmtId="4" fontId="3" fillId="0" borderId="12" xfId="0" applyNumberFormat="1" applyFont="1" applyFill="1" applyBorder="1" applyAlignment="1" applyProtection="1">
      <protection hidden="1"/>
    </xf>
    <xf numFmtId="4" fontId="7" fillId="4" borderId="4" xfId="0" applyNumberFormat="1" applyFont="1" applyFill="1" applyBorder="1" applyAlignment="1" applyProtection="1">
      <protection hidden="1"/>
    </xf>
    <xf numFmtId="10" fontId="7" fillId="4" borderId="14" xfId="3" applyNumberFormat="1" applyFont="1" applyFill="1" applyBorder="1" applyAlignment="1" applyProtection="1">
      <protection hidden="1"/>
    </xf>
    <xf numFmtId="4" fontId="3" fillId="0" borderId="0" xfId="0" applyNumberFormat="1" applyFont="1" applyFill="1" applyProtection="1">
      <protection hidden="1"/>
    </xf>
    <xf numFmtId="0" fontId="7" fillId="0" borderId="0" xfId="0" applyFont="1" applyFill="1" applyBorder="1" applyAlignment="1" applyProtection="1">
      <alignment horizontal="center" vertical="center" wrapText="1" shrinkToFit="1"/>
      <protection hidden="1"/>
    </xf>
    <xf numFmtId="4" fontId="7" fillId="0" borderId="0" xfId="0" applyNumberFormat="1" applyFont="1" applyFill="1" applyBorder="1" applyAlignment="1" applyProtection="1">
      <alignment shrinkToFit="1"/>
      <protection hidden="1"/>
    </xf>
    <xf numFmtId="4" fontId="7" fillId="0" borderId="0" xfId="0" applyNumberFormat="1" applyFont="1" applyFill="1" applyBorder="1" applyProtection="1">
      <protection hidden="1"/>
    </xf>
    <xf numFmtId="4" fontId="7" fillId="0" borderId="0" xfId="0" applyNumberFormat="1" applyFont="1" applyFill="1" applyBorder="1" applyAlignment="1" applyProtection="1">
      <protection hidden="1"/>
    </xf>
    <xf numFmtId="10" fontId="0" fillId="0" borderId="0" xfId="0" applyNumberFormat="1"/>
    <xf numFmtId="9" fontId="0" fillId="0" borderId="0" xfId="0" applyNumberFormat="1"/>
    <xf numFmtId="0" fontId="10" fillId="0" borderId="0" xfId="2"/>
    <xf numFmtId="0" fontId="15" fillId="7" borderId="4" xfId="0" applyFont="1" applyFill="1" applyBorder="1" applyAlignment="1">
      <alignment horizontal="center" vertical="center" wrapText="1"/>
    </xf>
    <xf numFmtId="10" fontId="14" fillId="7" borderId="4" xfId="0" applyNumberFormat="1" applyFont="1" applyFill="1" applyBorder="1" applyAlignment="1">
      <alignment horizontal="center" vertical="center" wrapText="1"/>
    </xf>
    <xf numFmtId="0" fontId="6" fillId="4" borderId="0" xfId="0" applyFont="1" applyFill="1" applyAlignment="1" applyProtection="1">
      <alignment vertical="center" wrapText="1"/>
      <protection hidden="1"/>
    </xf>
    <xf numFmtId="0" fontId="6" fillId="4" borderId="0" xfId="0" applyFont="1" applyFill="1" applyAlignment="1" applyProtection="1">
      <alignment horizontal="center" vertical="center" wrapText="1"/>
      <protection hidden="1"/>
    </xf>
    <xf numFmtId="4" fontId="0" fillId="0" borderId="0" xfId="0" applyNumberFormat="1"/>
    <xf numFmtId="2" fontId="0" fillId="0" borderId="0" xfId="0" applyNumberFormat="1"/>
    <xf numFmtId="0" fontId="15" fillId="7" borderId="15" xfId="0" applyFont="1" applyFill="1" applyBorder="1" applyAlignment="1">
      <alignment horizontal="center" vertical="center" wrapText="1"/>
    </xf>
    <xf numFmtId="10" fontId="14" fillId="7" borderId="17" xfId="0" applyNumberFormat="1" applyFont="1" applyFill="1" applyBorder="1" applyAlignment="1">
      <alignment horizontal="center" vertical="center" wrapText="1"/>
    </xf>
    <xf numFmtId="10" fontId="14" fillId="7" borderId="14" xfId="0" applyNumberFormat="1" applyFont="1" applyFill="1" applyBorder="1" applyAlignment="1">
      <alignment horizontal="center" vertical="center" wrapText="1"/>
    </xf>
    <xf numFmtId="0" fontId="6" fillId="4" borderId="0" xfId="0" applyFont="1" applyFill="1" applyAlignment="1" applyProtection="1">
      <alignment horizontal="center" vertical="center" wrapText="1"/>
      <protection hidden="1"/>
    </xf>
    <xf numFmtId="0" fontId="9" fillId="3" borderId="0" xfId="0" applyFont="1" applyFill="1" applyBorder="1" applyAlignment="1" applyProtection="1">
      <alignment vertical="center" wrapText="1"/>
      <protection hidden="1"/>
    </xf>
    <xf numFmtId="2" fontId="10" fillId="0" borderId="0" xfId="2" applyNumberFormat="1"/>
    <xf numFmtId="0" fontId="0" fillId="0" borderId="0" xfId="0" applyAlignment="1">
      <alignment wrapText="1"/>
    </xf>
    <xf numFmtId="0" fontId="0" fillId="0" borderId="0" xfId="0" applyAlignment="1"/>
    <xf numFmtId="2" fontId="0" fillId="0" borderId="4" xfId="0" applyNumberFormat="1" applyBorder="1"/>
    <xf numFmtId="0" fontId="14" fillId="0" borderId="19"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3" xfId="2" applyFont="1" applyBorder="1" applyAlignment="1">
      <alignment horizontal="center" vertical="center" wrapText="1"/>
    </xf>
    <xf numFmtId="0" fontId="14" fillId="3" borderId="15" xfId="2" applyFont="1" applyFill="1" applyBorder="1" applyAlignment="1" applyProtection="1">
      <alignment horizontal="center" vertical="center" wrapText="1"/>
      <protection locked="0"/>
    </xf>
    <xf numFmtId="0" fontId="14" fillId="3" borderId="16" xfId="2" applyFont="1" applyFill="1" applyBorder="1" applyAlignment="1" applyProtection="1">
      <alignment horizontal="center" vertical="center" wrapText="1"/>
      <protection locked="0"/>
    </xf>
    <xf numFmtId="0" fontId="14" fillId="3" borderId="17" xfId="2" applyFont="1" applyFill="1" applyBorder="1" applyAlignment="1" applyProtection="1">
      <alignment horizontal="center" vertical="center" wrapText="1"/>
      <protection locked="0"/>
    </xf>
    <xf numFmtId="0" fontId="14" fillId="4" borderId="15" xfId="2" applyFont="1" applyFill="1" applyBorder="1" applyAlignment="1">
      <alignment horizontal="center" vertical="center" wrapText="1"/>
    </xf>
    <xf numFmtId="0" fontId="14" fillId="4" borderId="16" xfId="2" applyFont="1" applyFill="1" applyBorder="1" applyAlignment="1">
      <alignment horizontal="center" vertical="center" wrapText="1"/>
    </xf>
    <xf numFmtId="0" fontId="14" fillId="4" borderId="17" xfId="2" applyFont="1" applyFill="1" applyBorder="1" applyAlignment="1">
      <alignment horizontal="center" vertical="center" wrapText="1"/>
    </xf>
    <xf numFmtId="0" fontId="3" fillId="4" borderId="14" xfId="2" applyFont="1" applyFill="1" applyBorder="1" applyAlignment="1">
      <alignment horizontal="left" vertical="center" wrapText="1"/>
    </xf>
    <xf numFmtId="0" fontId="3" fillId="4" borderId="4" xfId="2" applyFont="1" applyFill="1" applyBorder="1" applyAlignment="1">
      <alignment horizontal="left" vertical="center" wrapText="1"/>
    </xf>
    <xf numFmtId="0" fontId="2" fillId="4" borderId="4" xfId="0" applyFont="1" applyFill="1" applyBorder="1" applyAlignment="1">
      <alignment horizontal="left"/>
    </xf>
    <xf numFmtId="0" fontId="4" fillId="0" borderId="22"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14" fontId="14" fillId="4" borderId="15" xfId="2" applyNumberFormat="1" applyFont="1" applyFill="1" applyBorder="1" applyAlignment="1" applyProtection="1">
      <alignment horizontal="center" vertical="center" wrapText="1"/>
    </xf>
    <xf numFmtId="14" fontId="14" fillId="4" borderId="16" xfId="2" applyNumberFormat="1" applyFont="1" applyFill="1" applyBorder="1" applyAlignment="1" applyProtection="1">
      <alignment horizontal="center" vertical="center" wrapText="1"/>
    </xf>
    <xf numFmtId="14" fontId="14" fillId="4" borderId="17" xfId="2" applyNumberFormat="1"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textRotation="45"/>
      <protection hidden="1"/>
    </xf>
    <xf numFmtId="0" fontId="3" fillId="0" borderId="25" xfId="0" applyFont="1" applyFill="1" applyBorder="1" applyAlignment="1" applyProtection="1">
      <alignment horizontal="center" vertical="center" textRotation="45"/>
      <protection hidden="1"/>
    </xf>
    <xf numFmtId="0" fontId="7" fillId="0" borderId="24" xfId="0" applyFont="1" applyFill="1" applyBorder="1" applyAlignment="1" applyProtection="1">
      <alignment horizontal="center" vertical="center" textRotation="45"/>
      <protection hidden="1"/>
    </xf>
    <xf numFmtId="0" fontId="7" fillId="0" borderId="25" xfId="0" applyFont="1" applyFill="1" applyBorder="1" applyAlignment="1" applyProtection="1">
      <alignment horizontal="center" vertical="center" textRotation="45"/>
      <protection hidden="1"/>
    </xf>
    <xf numFmtId="0" fontId="8" fillId="0" borderId="22"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left" vertical="center" wrapText="1"/>
      <protection hidden="1"/>
    </xf>
    <xf numFmtId="10" fontId="3" fillId="0" borderId="4" xfId="3" applyNumberFormat="1" applyFont="1" applyFill="1" applyBorder="1" applyAlignment="1" applyProtection="1">
      <alignment horizontal="right"/>
      <protection hidden="1"/>
    </xf>
    <xf numFmtId="0" fontId="6" fillId="4" borderId="0" xfId="0" applyFont="1" applyFill="1" applyAlignment="1" applyProtection="1">
      <alignment horizontal="center" vertical="center" wrapText="1"/>
      <protection hidden="1"/>
    </xf>
    <xf numFmtId="0" fontId="11" fillId="0" borderId="15" xfId="0" applyFont="1" applyFill="1" applyBorder="1" applyAlignment="1" applyProtection="1">
      <alignment horizontal="left" vertical="center" shrinkToFit="1"/>
      <protection hidden="1"/>
    </xf>
    <xf numFmtId="0" fontId="11" fillId="0" borderId="16" xfId="0" applyFont="1" applyFill="1" applyBorder="1" applyAlignment="1" applyProtection="1">
      <alignment horizontal="left" vertical="center" shrinkToFit="1"/>
      <protection hidden="1"/>
    </xf>
    <xf numFmtId="0" fontId="11" fillId="0" borderId="17" xfId="0" applyFont="1" applyFill="1" applyBorder="1" applyAlignment="1" applyProtection="1">
      <alignment horizontal="left" vertical="center" shrinkToFit="1"/>
      <protection hidden="1"/>
    </xf>
    <xf numFmtId="2" fontId="11" fillId="0" borderId="19" xfId="3" applyNumberFormat="1" applyFont="1" applyFill="1" applyBorder="1" applyAlignment="1" applyProtection="1">
      <alignment horizontal="right"/>
      <protection hidden="1"/>
    </xf>
    <xf numFmtId="2" fontId="11" fillId="0" borderId="20" xfId="3" applyNumberFormat="1" applyFont="1" applyFill="1" applyBorder="1" applyAlignment="1" applyProtection="1">
      <alignment horizontal="right"/>
      <protection hidden="1"/>
    </xf>
    <xf numFmtId="0" fontId="3" fillId="0" borderId="15" xfId="0" applyFont="1" applyFill="1" applyBorder="1" applyAlignment="1" applyProtection="1">
      <alignment horizontal="left" vertical="top" wrapText="1"/>
      <protection hidden="1"/>
    </xf>
    <xf numFmtId="0" fontId="3" fillId="0" borderId="16" xfId="0" applyFont="1" applyFill="1" applyBorder="1" applyAlignment="1" applyProtection="1">
      <alignment horizontal="left" vertical="top" wrapText="1"/>
      <protection hidden="1"/>
    </xf>
    <xf numFmtId="0" fontId="3" fillId="0" borderId="17" xfId="0" applyFont="1" applyFill="1" applyBorder="1" applyAlignment="1" applyProtection="1">
      <alignment horizontal="left" vertical="top" wrapText="1"/>
      <protection hidden="1"/>
    </xf>
    <xf numFmtId="4" fontId="3" fillId="0" borderId="4" xfId="0" applyNumberFormat="1" applyFont="1" applyFill="1" applyBorder="1" applyAlignment="1" applyProtection="1">
      <alignment horizontal="right"/>
      <protection hidden="1"/>
    </xf>
    <xf numFmtId="0" fontId="3" fillId="0" borderId="4" xfId="0" applyFont="1" applyFill="1" applyBorder="1" applyAlignment="1" applyProtection="1">
      <alignment horizontal="left" vertical="top" wrapText="1"/>
      <protection hidden="1"/>
    </xf>
    <xf numFmtId="0" fontId="3" fillId="3" borderId="15" xfId="0" applyFont="1" applyFill="1" applyBorder="1" applyAlignment="1" applyProtection="1">
      <alignment horizontal="center" vertical="top" wrapText="1"/>
      <protection locked="0" hidden="1"/>
    </xf>
    <xf numFmtId="0" fontId="3" fillId="3" borderId="17" xfId="0" applyFont="1" applyFill="1" applyBorder="1" applyAlignment="1" applyProtection="1">
      <alignment horizontal="center" vertical="top" wrapText="1"/>
      <protection locked="0" hidden="1"/>
    </xf>
    <xf numFmtId="0" fontId="3" fillId="4" borderId="15" xfId="0" applyFont="1" applyFill="1" applyBorder="1" applyAlignment="1" applyProtection="1">
      <alignment horizontal="left" vertical="center" wrapText="1"/>
      <protection hidden="1"/>
    </xf>
    <xf numFmtId="0" fontId="3" fillId="4" borderId="16" xfId="0" applyFont="1" applyFill="1" applyBorder="1" applyAlignment="1" applyProtection="1">
      <alignment horizontal="left" vertical="center" wrapText="1"/>
      <protection hidden="1"/>
    </xf>
    <xf numFmtId="0" fontId="3" fillId="4" borderId="17" xfId="0" applyFont="1" applyFill="1" applyBorder="1" applyAlignment="1" applyProtection="1">
      <alignment horizontal="left" vertical="center" wrapText="1"/>
      <protection hidden="1"/>
    </xf>
    <xf numFmtId="4" fontId="11" fillId="0" borderId="4" xfId="0" applyNumberFormat="1" applyFont="1" applyFill="1" applyBorder="1" applyAlignment="1" applyProtection="1">
      <alignment horizontal="right"/>
      <protection hidden="1"/>
    </xf>
    <xf numFmtId="0" fontId="11" fillId="0" borderId="15" xfId="0" applyFont="1" applyFill="1" applyBorder="1" applyAlignment="1" applyProtection="1">
      <alignment horizontal="left" vertical="center" wrapText="1"/>
      <protection hidden="1"/>
    </xf>
    <xf numFmtId="0" fontId="11" fillId="0" borderId="16" xfId="0" applyFont="1" applyFill="1" applyBorder="1" applyAlignment="1" applyProtection="1">
      <alignment horizontal="left" vertical="center" wrapText="1"/>
      <protection hidden="1"/>
    </xf>
    <xf numFmtId="0" fontId="11" fillId="0" borderId="17" xfId="0" applyFont="1" applyFill="1" applyBorder="1" applyAlignment="1" applyProtection="1">
      <alignment horizontal="left" vertical="center" wrapText="1"/>
      <protection hidden="1"/>
    </xf>
    <xf numFmtId="4" fontId="3" fillId="0" borderId="4" xfId="0" applyNumberFormat="1" applyFont="1" applyFill="1" applyBorder="1" applyAlignment="1" applyProtection="1">
      <alignment horizontal="center" wrapText="1"/>
      <protection hidden="1"/>
    </xf>
    <xf numFmtId="0" fontId="3" fillId="0" borderId="4" xfId="0" applyFont="1" applyFill="1" applyBorder="1" applyAlignment="1" applyProtection="1">
      <alignment horizontal="left" shrinkToFit="1"/>
      <protection hidden="1"/>
    </xf>
    <xf numFmtId="4" fontId="3" fillId="5" borderId="4" xfId="0" applyNumberFormat="1" applyFont="1" applyFill="1" applyBorder="1" applyAlignment="1" applyProtection="1">
      <alignment horizontal="right"/>
      <protection locked="0" hidden="1"/>
    </xf>
    <xf numFmtId="0" fontId="3" fillId="0" borderId="15" xfId="0" applyFont="1" applyFill="1" applyBorder="1" applyAlignment="1" applyProtection="1">
      <alignment horizontal="left" vertical="center" wrapText="1"/>
      <protection hidden="1"/>
    </xf>
    <xf numFmtId="0" fontId="3" fillId="0" borderId="16" xfId="0" applyFont="1" applyFill="1" applyBorder="1" applyAlignment="1" applyProtection="1">
      <alignment horizontal="left" vertical="center" wrapText="1"/>
      <protection hidden="1"/>
    </xf>
    <xf numFmtId="0" fontId="3" fillId="0" borderId="17" xfId="0" applyFont="1" applyFill="1" applyBorder="1" applyAlignment="1" applyProtection="1">
      <alignment horizontal="left" vertical="center" wrapText="1"/>
      <protection hidden="1"/>
    </xf>
    <xf numFmtId="0" fontId="3" fillId="0" borderId="4" xfId="0" applyFont="1" applyFill="1" applyBorder="1" applyAlignment="1" applyProtection="1">
      <alignment horizontal="left" vertical="center"/>
      <protection hidden="1"/>
    </xf>
    <xf numFmtId="10" fontId="3" fillId="0" borderId="15" xfId="3" applyNumberFormat="1" applyFont="1" applyFill="1" applyBorder="1" applyAlignment="1" applyProtection="1">
      <alignment horizontal="right"/>
      <protection hidden="1"/>
    </xf>
    <xf numFmtId="10" fontId="3" fillId="0" borderId="17" xfId="3" applyNumberFormat="1" applyFont="1" applyFill="1" applyBorder="1" applyAlignment="1" applyProtection="1">
      <alignment horizontal="right"/>
      <protection hidden="1"/>
    </xf>
    <xf numFmtId="2" fontId="3" fillId="0" borderId="15" xfId="3" applyNumberFormat="1" applyFont="1" applyFill="1" applyBorder="1" applyAlignment="1" applyProtection="1">
      <alignment horizontal="right"/>
      <protection hidden="1"/>
    </xf>
    <xf numFmtId="2" fontId="3" fillId="0" borderId="17" xfId="3" applyNumberFormat="1" applyFont="1" applyFill="1" applyBorder="1" applyAlignment="1" applyProtection="1">
      <alignment horizontal="right"/>
      <protection hidden="1"/>
    </xf>
    <xf numFmtId="0" fontId="3" fillId="6" borderId="4" xfId="0" applyNumberFormat="1" applyFont="1" applyFill="1" applyBorder="1" applyAlignment="1" applyProtection="1">
      <alignment horizontal="right"/>
      <protection locked="0" hidden="1"/>
    </xf>
    <xf numFmtId="0" fontId="3" fillId="0" borderId="4" xfId="0" applyFont="1" applyFill="1" applyBorder="1" applyAlignment="1" applyProtection="1">
      <alignment horizontal="right" wrapText="1"/>
      <protection hidden="1"/>
    </xf>
    <xf numFmtId="0" fontId="0" fillId="0" borderId="4" xfId="0" applyBorder="1" applyAlignment="1">
      <alignment horizontal="right" wrapText="1"/>
    </xf>
    <xf numFmtId="4" fontId="3" fillId="3" borderId="4" xfId="0" applyNumberFormat="1" applyFont="1" applyFill="1" applyBorder="1" applyAlignment="1" applyProtection="1">
      <alignment horizontal="right"/>
      <protection locked="0"/>
    </xf>
    <xf numFmtId="1" fontId="3" fillId="3" borderId="4" xfId="0" quotePrefix="1" applyNumberFormat="1" applyFont="1" applyFill="1" applyBorder="1" applyAlignment="1" applyProtection="1">
      <alignment horizontal="right"/>
      <protection locked="0"/>
    </xf>
    <xf numFmtId="0" fontId="3" fillId="0" borderId="4" xfId="0" applyFont="1" applyFill="1" applyBorder="1" applyAlignment="1" applyProtection="1">
      <alignment horizontal="right"/>
      <protection hidden="1"/>
    </xf>
    <xf numFmtId="0" fontId="0" fillId="0" borderId="4" xfId="0" applyBorder="1" applyAlignment="1">
      <alignment horizontal="right"/>
    </xf>
    <xf numFmtId="0" fontId="3" fillId="0" borderId="4" xfId="0" applyFont="1" applyFill="1" applyBorder="1" applyAlignment="1" applyProtection="1">
      <alignment horizontal="left" vertical="top"/>
      <protection hidden="1"/>
    </xf>
    <xf numFmtId="10" fontId="3" fillId="3" borderId="4" xfId="3"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3" fillId="0" borderId="0" xfId="0" applyFont="1" applyAlignment="1" applyProtection="1">
      <alignment horizontal="center"/>
      <protection hidden="1"/>
    </xf>
    <xf numFmtId="0" fontId="13" fillId="0" borderId="15" xfId="1" applyFont="1" applyFill="1" applyBorder="1" applyAlignment="1" applyProtection="1">
      <alignment horizontal="center" vertical="center" wrapText="1"/>
      <protection hidden="1"/>
    </xf>
    <xf numFmtId="0" fontId="13" fillId="0" borderId="16" xfId="1" applyFont="1" applyFill="1" applyBorder="1" applyAlignment="1" applyProtection="1">
      <alignment horizontal="center" vertical="center" wrapText="1"/>
      <protection hidden="1"/>
    </xf>
    <xf numFmtId="0" fontId="13" fillId="0" borderId="17" xfId="1" applyFont="1" applyFill="1" applyBorder="1" applyAlignment="1" applyProtection="1">
      <alignment horizontal="center" vertical="center" wrapText="1"/>
      <protection hidden="1"/>
    </xf>
    <xf numFmtId="0" fontId="13" fillId="0" borderId="15" xfId="1" applyFont="1" applyFill="1" applyBorder="1" applyAlignment="1" applyProtection="1">
      <alignment horizontal="left" vertical="center" wrapText="1"/>
      <protection hidden="1"/>
    </xf>
    <xf numFmtId="0" fontId="5" fillId="0" borderId="16" xfId="0" applyFont="1" applyBorder="1" applyAlignment="1">
      <alignment horizontal="left" vertical="center" wrapText="1"/>
    </xf>
    <xf numFmtId="0" fontId="3" fillId="0" borderId="0" xfId="0" applyFont="1" applyFill="1" applyAlignment="1" applyProtection="1">
      <alignment horizontal="left" vertical="center"/>
      <protection hidden="1"/>
    </xf>
    <xf numFmtId="0" fontId="1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10" xfId="0" applyFont="1" applyFill="1" applyBorder="1" applyAlignment="1" applyProtection="1">
      <alignment horizontal="center" vertical="center" wrapText="1"/>
      <protection hidden="1"/>
    </xf>
    <xf numFmtId="0" fontId="4" fillId="0" borderId="26" xfId="0" applyFont="1" applyFill="1" applyBorder="1" applyAlignment="1" applyProtection="1">
      <alignment horizontal="center" vertical="center" wrapText="1"/>
      <protection hidden="1"/>
    </xf>
    <xf numFmtId="0" fontId="4" fillId="0" borderId="27"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10" fillId="0" borderId="0" xfId="2" applyAlignment="1">
      <alignment horizontal="center"/>
    </xf>
  </cellXfs>
  <cellStyles count="4">
    <cellStyle name="Гіперпосилання" xfId="1" builtinId="8"/>
    <cellStyle name="Звичайний" xfId="0" builtinId="0"/>
    <cellStyle name="Обычный 2" xfId="2"/>
    <cellStyle name="Процентн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40" dropStyle="combo" dx="22" fmlaLink="$J$16" fmlaRange="$AG$8:$AG$9"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845820</xdr:colOff>
          <xdr:row>15</xdr:row>
          <xdr:rowOff>7620</xdr:rowOff>
        </xdr:from>
        <xdr:to>
          <xdr:col>11</xdr:col>
          <xdr:colOff>22860</xdr:colOff>
          <xdr:row>15</xdr:row>
          <xdr:rowOff>266700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11</xdr:col>
      <xdr:colOff>314325</xdr:colOff>
      <xdr:row>14</xdr:row>
      <xdr:rowOff>257175</xdr:rowOff>
    </xdr:from>
    <xdr:to>
      <xdr:col>20</xdr:col>
      <xdr:colOff>574221</xdr:colOff>
      <xdr:row>21</xdr:row>
      <xdr:rowOff>16329</xdr:rowOff>
    </xdr:to>
    <xdr:pic>
      <xdr:nvPicPr>
        <xdr:cNvPr id="4" name="Рисунок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7325" y="1600200"/>
          <a:ext cx="7641771" cy="166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rgas.bank.local\main\USR_DOC\&#1056;&#1086;&#1079;&#1076;&#1088;i&#1073;&#1085;&#1080;&#1081;%20&#1073;&#1072;&#1085;&#1082;i&#1085;&#1075;\&#1050;&#1088;&#1077;&#1076;&#1080;&#1090;&#1099;%20NEW\&#1055;&#1056;&#1054;&#1044;&#1059;&#1050;&#1058;&#1048;_&#1055;&#1056;&#1054;&#1043;&#1056;&#1040;&#1052;&#1048;%20&#1050;&#1056;&#1045;&#1044;&#1048;&#1058;&#1059;&#1042;&#1040;&#1053;&#1053;&#1071;\&#1055;&#1072;&#1089;&#1087;&#1086;&#1088;&#1090;&#1072;%20&#1082;&#1088;&#1077;&#1076;&#1080;&#1090;&#1086;&#1074;\&#1055;&#1072;&#1089;&#1087;&#1086;&#1088;&#1090;%20&#1040;&#1074;&#1090;&#1086;%20&#1042;&#1042;%20&#1055;&#1072;&#1088;&#1090;&#1085;&#1077;&#1088;&#1089;&#1100;&#1082;&#1080;&#1081;_19.01.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СПОРТ"/>
      <sheetName val="Додаток до Паспорту"/>
      <sheetName val="Додаток до Паспорту "/>
      <sheetName val="Додаток до Паспорту 1"/>
    </sheetNames>
    <sheetDataSet>
      <sheetData sheetId="0"/>
      <sheetData sheetId="1"/>
      <sheetData sheetId="2">
        <row r="8">
          <cell r="J8">
            <v>0.5</v>
          </cell>
        </row>
        <row r="9">
          <cell r="J9">
            <v>764600</v>
          </cell>
        </row>
      </sheetData>
      <sheetData sheetId="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13"/>
  <sheetViews>
    <sheetView tabSelected="1" view="pageBreakPreview" topLeftCell="A4" zoomScale="80" zoomScaleNormal="124" zoomScaleSheetLayoutView="80" workbookViewId="0">
      <selection activeCell="L25" sqref="L25:V25"/>
    </sheetView>
  </sheetViews>
  <sheetFormatPr defaultRowHeight="13.2" x14ac:dyDescent="0.25"/>
  <cols>
    <col min="2" max="2" width="12" customWidth="1"/>
    <col min="3" max="3" width="11.44140625" customWidth="1"/>
    <col min="4" max="4" width="12.44140625" customWidth="1"/>
    <col min="5" max="5" width="12.109375" customWidth="1"/>
    <col min="6" max="6" width="11.5546875" customWidth="1"/>
    <col min="7" max="7" width="10.6640625" customWidth="1"/>
    <col min="8" max="8" width="12.109375" customWidth="1"/>
    <col min="9" max="9" width="12.6640625" customWidth="1"/>
    <col min="10" max="10" width="11.6640625" customWidth="1"/>
    <col min="11" max="11" width="12.33203125" customWidth="1"/>
    <col min="12" max="12" width="12" customWidth="1"/>
    <col min="13" max="13" width="12.5546875" customWidth="1"/>
    <col min="14" max="14" width="11.88671875" customWidth="1"/>
    <col min="15" max="15" width="10.6640625" customWidth="1"/>
    <col min="16" max="16" width="12.88671875" customWidth="1"/>
    <col min="17" max="17" width="12.5546875" customWidth="1"/>
    <col min="18" max="18" width="11.88671875" customWidth="1"/>
    <col min="19" max="19" width="10.5546875" customWidth="1"/>
    <col min="20" max="20" width="12.6640625" customWidth="1"/>
    <col min="21" max="21" width="11.44140625" customWidth="1"/>
    <col min="22" max="22" width="10.88671875" hidden="1" customWidth="1"/>
    <col min="23" max="23" width="10.6640625" hidden="1" customWidth="1"/>
    <col min="24" max="24" width="13" hidden="1" customWidth="1"/>
    <col min="25" max="25" width="12" hidden="1" customWidth="1"/>
    <col min="26" max="26" width="12.44140625" hidden="1" customWidth="1"/>
    <col min="27" max="27" width="11.5546875" hidden="1" customWidth="1"/>
    <col min="28" max="28" width="13.88671875" hidden="1" customWidth="1"/>
    <col min="29" max="29" width="12.88671875" hidden="1" customWidth="1"/>
    <col min="30" max="36" width="0" hidden="1" customWidth="1"/>
  </cols>
  <sheetData>
    <row r="1" spans="1:34" ht="18.75" hidden="1" customHeight="1" x14ac:dyDescent="0.25">
      <c r="A1" s="135" t="s">
        <v>46</v>
      </c>
      <c r="B1" s="135"/>
      <c r="C1" s="135"/>
      <c r="D1" s="135"/>
      <c r="E1" s="135"/>
      <c r="F1" s="135"/>
      <c r="G1" s="135"/>
      <c r="H1" s="135"/>
      <c r="I1" s="135"/>
      <c r="J1" s="135"/>
      <c r="K1" s="135"/>
      <c r="L1" s="88"/>
      <c r="M1" s="88"/>
      <c r="N1" s="88"/>
      <c r="O1" s="88"/>
      <c r="P1" s="88"/>
      <c r="Q1" s="88"/>
      <c r="R1" s="88"/>
      <c r="S1" s="88"/>
      <c r="T1" s="88"/>
      <c r="U1" s="88"/>
      <c r="V1" s="88"/>
      <c r="W1" s="88"/>
      <c r="X1" s="88"/>
      <c r="Y1" s="88"/>
      <c r="Z1" s="88"/>
      <c r="AA1" s="88"/>
      <c r="AB1" s="88"/>
      <c r="AC1" s="88"/>
      <c r="AD1" s="2"/>
      <c r="AE1" s="2"/>
      <c r="AF1" s="2"/>
      <c r="AG1" s="2"/>
      <c r="AH1" s="2"/>
    </row>
    <row r="2" spans="1:34" ht="18.75" hidden="1" customHeight="1" x14ac:dyDescent="0.25">
      <c r="A2" s="136" t="s">
        <v>3</v>
      </c>
      <c r="B2" s="136"/>
      <c r="C2" s="136"/>
      <c r="D2" s="136"/>
      <c r="E2" s="136"/>
      <c r="F2" s="136"/>
      <c r="G2" s="136"/>
      <c r="H2" s="136"/>
      <c r="I2" s="136"/>
      <c r="J2" s="136"/>
      <c r="K2" s="136"/>
      <c r="L2" s="88"/>
      <c r="M2" s="88"/>
      <c r="N2" s="88"/>
      <c r="O2" s="88"/>
      <c r="P2" s="88"/>
      <c r="Q2" s="88"/>
      <c r="R2" s="88"/>
      <c r="S2" s="88"/>
      <c r="T2" s="88"/>
      <c r="U2" s="88"/>
      <c r="V2" s="88"/>
      <c r="W2" s="88"/>
      <c r="X2" s="88"/>
      <c r="Y2" s="88"/>
      <c r="Z2" s="88"/>
      <c r="AA2" s="88"/>
      <c r="AB2" s="88"/>
      <c r="AC2" s="88"/>
      <c r="AD2" s="2"/>
      <c r="AE2" s="2"/>
      <c r="AF2" s="2"/>
      <c r="AG2" s="2"/>
      <c r="AH2" s="2"/>
    </row>
    <row r="3" spans="1:34" ht="18.75" hidden="1" customHeight="1" x14ac:dyDescent="0.25">
      <c r="A3" s="137" t="s">
        <v>7</v>
      </c>
      <c r="B3" s="137"/>
      <c r="C3" s="137"/>
      <c r="D3" s="137"/>
      <c r="E3" s="137"/>
      <c r="F3" s="137"/>
      <c r="G3" s="137"/>
      <c r="H3" s="137"/>
      <c r="I3" s="137"/>
      <c r="J3" s="137"/>
      <c r="K3" s="137"/>
      <c r="L3" s="88"/>
      <c r="M3" s="88"/>
      <c r="N3" s="88"/>
      <c r="O3" s="88"/>
      <c r="P3" s="88"/>
      <c r="Q3" s="88"/>
      <c r="R3" s="88"/>
      <c r="S3" s="88"/>
      <c r="T3" s="88"/>
      <c r="U3" s="88"/>
      <c r="V3" s="88"/>
      <c r="W3" s="88"/>
      <c r="X3" s="88"/>
      <c r="Y3" s="88"/>
      <c r="Z3" s="88"/>
      <c r="AA3" s="88"/>
      <c r="AB3" s="88"/>
      <c r="AC3" s="88"/>
      <c r="AD3" s="2"/>
      <c r="AE3" s="2"/>
      <c r="AF3" s="2"/>
      <c r="AG3" s="2"/>
      <c r="AH3" s="2"/>
    </row>
    <row r="4" spans="1:34" ht="36" customHeight="1" x14ac:dyDescent="0.25">
      <c r="A4" s="88" t="s">
        <v>94</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2"/>
      <c r="AE4" s="2"/>
      <c r="AF4" s="2"/>
      <c r="AG4" s="2"/>
      <c r="AH4" s="2"/>
    </row>
    <row r="5" spans="1:34" ht="18.75" hidden="1" customHeight="1" x14ac:dyDescent="0.25">
      <c r="A5" s="129" t="s">
        <v>13</v>
      </c>
      <c r="B5" s="129"/>
      <c r="C5" s="129"/>
      <c r="D5" s="129"/>
      <c r="E5" s="129"/>
      <c r="F5" s="129"/>
      <c r="G5" s="129"/>
      <c r="H5" s="129"/>
      <c r="I5" s="129"/>
      <c r="J5" s="129"/>
      <c r="K5" s="129"/>
      <c r="L5" s="88"/>
      <c r="M5" s="88"/>
      <c r="N5" s="88"/>
      <c r="O5" s="88"/>
      <c r="P5" s="88"/>
      <c r="Q5" s="88"/>
      <c r="R5" s="88"/>
      <c r="S5" s="88"/>
      <c r="T5" s="88"/>
      <c r="U5" s="88"/>
      <c r="V5" s="88"/>
      <c r="W5" s="88"/>
      <c r="X5" s="88"/>
      <c r="Y5" s="88"/>
      <c r="Z5" s="88"/>
      <c r="AA5" s="88"/>
      <c r="AB5" s="88"/>
      <c r="AC5" s="88"/>
      <c r="AD5" s="2"/>
      <c r="AE5" s="2"/>
      <c r="AF5" s="2"/>
      <c r="AG5" s="2"/>
      <c r="AH5" s="2"/>
    </row>
    <row r="6" spans="1:34" ht="102" hidden="1" customHeight="1" x14ac:dyDescent="0.25">
      <c r="A6" s="130" t="s">
        <v>42</v>
      </c>
      <c r="B6" s="131"/>
      <c r="C6" s="131"/>
      <c r="D6" s="131"/>
      <c r="E6" s="131"/>
      <c r="F6" s="131"/>
      <c r="G6" s="131"/>
      <c r="H6" s="131"/>
      <c r="I6" s="132"/>
      <c r="J6" s="133" t="s">
        <v>43</v>
      </c>
      <c r="K6" s="134"/>
      <c r="L6" s="88"/>
      <c r="M6" s="88"/>
      <c r="N6" s="88"/>
      <c r="O6" s="88"/>
      <c r="P6" s="88"/>
      <c r="Q6" s="88"/>
      <c r="R6" s="88"/>
      <c r="S6" s="88"/>
      <c r="T6" s="88"/>
      <c r="U6" s="88"/>
      <c r="V6" s="88"/>
      <c r="W6" s="88"/>
      <c r="X6" s="88"/>
      <c r="Y6" s="88"/>
      <c r="Z6" s="88"/>
      <c r="AA6" s="88"/>
      <c r="AB6" s="88"/>
      <c r="AC6" s="88"/>
      <c r="AD6" s="2"/>
      <c r="AE6" s="2"/>
      <c r="AF6" s="2"/>
      <c r="AG6" s="2"/>
      <c r="AH6" s="2"/>
    </row>
    <row r="7" spans="1:34" ht="18" customHeight="1" x14ac:dyDescent="0.25">
      <c r="A7" s="126" t="s">
        <v>47</v>
      </c>
      <c r="B7" s="126"/>
      <c r="C7" s="126"/>
      <c r="D7" s="126"/>
      <c r="E7" s="126"/>
      <c r="F7" s="126"/>
      <c r="G7" s="126"/>
      <c r="H7" s="126"/>
      <c r="I7" s="126"/>
      <c r="J7" s="122">
        <v>2500000</v>
      </c>
      <c r="K7" s="122"/>
      <c r="L7" s="47"/>
      <c r="M7" s="55"/>
      <c r="N7" s="128" t="s">
        <v>91</v>
      </c>
      <c r="O7" s="128"/>
      <c r="P7" s="128"/>
      <c r="Q7" s="128"/>
      <c r="R7" s="128"/>
      <c r="S7" s="128"/>
      <c r="T7" s="128"/>
      <c r="U7" s="128"/>
      <c r="V7" s="128"/>
      <c r="W7" s="128"/>
      <c r="X7" s="128"/>
      <c r="Y7" s="128"/>
      <c r="Z7" s="128"/>
      <c r="AA7" s="128"/>
      <c r="AB7" s="128"/>
      <c r="AC7" s="128"/>
      <c r="AD7" s="128"/>
      <c r="AE7" s="128"/>
      <c r="AF7" s="128"/>
      <c r="AG7" s="128"/>
      <c r="AH7" s="128"/>
    </row>
    <row r="8" spans="1:34" ht="17.399999999999999" x14ac:dyDescent="0.25">
      <c r="A8" s="126" t="s">
        <v>11</v>
      </c>
      <c r="B8" s="126"/>
      <c r="C8" s="126"/>
      <c r="D8" s="126"/>
      <c r="E8" s="126"/>
      <c r="F8" s="126"/>
      <c r="G8" s="126"/>
      <c r="H8" s="126"/>
      <c r="I8" s="126"/>
      <c r="J8" s="127">
        <v>0.4</v>
      </c>
      <c r="K8" s="127"/>
      <c r="L8" s="88"/>
      <c r="M8" s="88"/>
      <c r="N8" s="88"/>
      <c r="O8" s="88"/>
      <c r="P8" s="88"/>
      <c r="Q8" s="88"/>
      <c r="R8" s="88"/>
      <c r="S8" s="88"/>
      <c r="T8" s="88"/>
      <c r="U8" s="88"/>
      <c r="V8" s="88"/>
      <c r="W8" s="88"/>
      <c r="X8" s="88"/>
      <c r="Y8" s="88"/>
      <c r="Z8" s="88"/>
      <c r="AA8" s="88"/>
      <c r="AB8" s="88"/>
      <c r="AC8" s="88"/>
      <c r="AD8" s="1"/>
      <c r="AE8" s="1"/>
      <c r="AF8" s="2"/>
      <c r="AG8" s="1" t="s">
        <v>2</v>
      </c>
      <c r="AH8" s="5" t="s">
        <v>0</v>
      </c>
    </row>
    <row r="9" spans="1:34" ht="17.399999999999999" x14ac:dyDescent="0.25">
      <c r="A9" s="114" t="s">
        <v>48</v>
      </c>
      <c r="B9" s="114"/>
      <c r="C9" s="114"/>
      <c r="D9" s="114"/>
      <c r="E9" s="114"/>
      <c r="F9" s="114"/>
      <c r="G9" s="114"/>
      <c r="H9" s="114"/>
      <c r="I9" s="114"/>
      <c r="J9" s="97">
        <f>J7*(1-avans2)</f>
        <v>1500000</v>
      </c>
      <c r="K9" s="97"/>
      <c r="L9" s="88"/>
      <c r="M9" s="88"/>
      <c r="N9" s="88"/>
      <c r="O9" s="88"/>
      <c r="P9" s="88"/>
      <c r="Q9" s="88"/>
      <c r="R9" s="88"/>
      <c r="S9" s="88"/>
      <c r="T9" s="88"/>
      <c r="U9" s="88"/>
      <c r="V9" s="88"/>
      <c r="W9" s="88"/>
      <c r="X9" s="88"/>
      <c r="Y9" s="88"/>
      <c r="Z9" s="88"/>
      <c r="AA9" s="88"/>
      <c r="AB9" s="88"/>
      <c r="AC9" s="88"/>
      <c r="AD9" s="1"/>
      <c r="AE9" s="1"/>
      <c r="AF9" s="2"/>
      <c r="AG9" s="2" t="s">
        <v>10</v>
      </c>
      <c r="AH9" s="5" t="s">
        <v>1</v>
      </c>
    </row>
    <row r="10" spans="1:34" ht="15" hidden="1" customHeight="1" x14ac:dyDescent="0.25">
      <c r="A10" s="124" t="s">
        <v>49</v>
      </c>
      <c r="B10" s="125"/>
      <c r="C10" s="125"/>
      <c r="D10" s="125"/>
      <c r="E10" s="125"/>
      <c r="F10" s="125"/>
      <c r="G10" s="125"/>
      <c r="H10" s="125"/>
      <c r="I10" s="10"/>
      <c r="J10" s="122" t="s">
        <v>50</v>
      </c>
      <c r="K10" s="122"/>
      <c r="L10" s="88"/>
      <c r="M10" s="88"/>
      <c r="N10" s="88"/>
      <c r="O10" s="88"/>
      <c r="P10" s="88"/>
      <c r="Q10" s="88"/>
      <c r="R10" s="88"/>
      <c r="S10" s="88"/>
      <c r="T10" s="88"/>
      <c r="U10" s="88"/>
      <c r="V10" s="88"/>
      <c r="W10" s="88"/>
      <c r="X10" s="88"/>
      <c r="Y10" s="88"/>
      <c r="Z10" s="88"/>
      <c r="AA10" s="88"/>
      <c r="AB10" s="88"/>
      <c r="AC10" s="88"/>
      <c r="AD10" s="1"/>
      <c r="AE10" s="1"/>
      <c r="AF10" s="2"/>
      <c r="AG10" s="2"/>
      <c r="AH10" s="11"/>
    </row>
    <row r="11" spans="1:34" ht="15" hidden="1" customHeight="1" x14ac:dyDescent="0.25">
      <c r="A11" s="124" t="s">
        <v>51</v>
      </c>
      <c r="B11" s="125"/>
      <c r="C11" s="125"/>
      <c r="D11" s="125"/>
      <c r="E11" s="125"/>
      <c r="F11" s="125"/>
      <c r="G11" s="125"/>
      <c r="H11" s="125"/>
      <c r="I11" s="10"/>
      <c r="J11" s="122">
        <v>1.49</v>
      </c>
      <c r="K11" s="122"/>
      <c r="L11" s="88"/>
      <c r="M11" s="88"/>
      <c r="N11" s="88"/>
      <c r="O11" s="88"/>
      <c r="P11" s="88"/>
      <c r="Q11" s="88"/>
      <c r="R11" s="88"/>
      <c r="S11" s="88"/>
      <c r="T11" s="88"/>
      <c r="U11" s="88"/>
      <c r="V11" s="88"/>
      <c r="W11" s="88"/>
      <c r="X11" s="88"/>
      <c r="Y11" s="88"/>
      <c r="Z11" s="88"/>
      <c r="AA11" s="88"/>
      <c r="AB11" s="88"/>
      <c r="AC11" s="88"/>
      <c r="AD11" s="1"/>
      <c r="AE11" s="1"/>
      <c r="AF11" s="2"/>
      <c r="AG11" s="2"/>
      <c r="AH11" s="11"/>
    </row>
    <row r="12" spans="1:34" ht="15" hidden="1" customHeight="1" x14ac:dyDescent="0.25">
      <c r="A12" s="120" t="s">
        <v>52</v>
      </c>
      <c r="B12" s="121"/>
      <c r="C12" s="121"/>
      <c r="D12" s="121"/>
      <c r="E12" s="121"/>
      <c r="F12" s="121"/>
      <c r="G12" s="121"/>
      <c r="H12" s="121"/>
      <c r="I12" s="12"/>
      <c r="J12" s="122">
        <v>8.25</v>
      </c>
      <c r="K12" s="122"/>
      <c r="L12" s="88"/>
      <c r="M12" s="88"/>
      <c r="N12" s="88"/>
      <c r="O12" s="88"/>
      <c r="P12" s="88"/>
      <c r="Q12" s="88"/>
      <c r="R12" s="88"/>
      <c r="S12" s="88"/>
      <c r="T12" s="88"/>
      <c r="U12" s="88"/>
      <c r="V12" s="88"/>
      <c r="W12" s="88"/>
      <c r="X12" s="88"/>
      <c r="Y12" s="88"/>
      <c r="Z12" s="88"/>
      <c r="AA12" s="88"/>
      <c r="AB12" s="88"/>
      <c r="AC12" s="88"/>
      <c r="AD12" s="1"/>
      <c r="AE12" s="1"/>
      <c r="AF12" s="2"/>
      <c r="AG12" s="2"/>
      <c r="AH12" s="11"/>
    </row>
    <row r="13" spans="1:34" ht="15" hidden="1" customHeight="1" x14ac:dyDescent="0.25">
      <c r="A13" s="120" t="s">
        <v>53</v>
      </c>
      <c r="B13" s="121"/>
      <c r="C13" s="121"/>
      <c r="D13" s="121"/>
      <c r="E13" s="121"/>
      <c r="F13" s="121"/>
      <c r="G13" s="121"/>
      <c r="H13" s="121"/>
      <c r="I13" s="12"/>
      <c r="J13" s="122">
        <v>0</v>
      </c>
      <c r="K13" s="122"/>
      <c r="L13" s="88"/>
      <c r="M13" s="88"/>
      <c r="N13" s="88"/>
      <c r="O13" s="88"/>
      <c r="P13" s="88"/>
      <c r="Q13" s="88"/>
      <c r="R13" s="88"/>
      <c r="S13" s="88"/>
      <c r="T13" s="88"/>
      <c r="U13" s="88"/>
      <c r="V13" s="88"/>
      <c r="W13" s="88"/>
      <c r="X13" s="88"/>
      <c r="Y13" s="88"/>
      <c r="Z13" s="88"/>
      <c r="AA13" s="88"/>
      <c r="AB13" s="88"/>
      <c r="AC13" s="88"/>
      <c r="AD13" s="1"/>
      <c r="AE13" s="1"/>
      <c r="AF13" s="2"/>
      <c r="AG13" s="2"/>
      <c r="AH13" s="11"/>
    </row>
    <row r="14" spans="1:34" ht="17.399999999999999" x14ac:dyDescent="0.25">
      <c r="A14" s="114" t="s">
        <v>8</v>
      </c>
      <c r="B14" s="114"/>
      <c r="C14" s="114"/>
      <c r="D14" s="114"/>
      <c r="E14" s="114"/>
      <c r="F14" s="114"/>
      <c r="G14" s="114"/>
      <c r="H14" s="114"/>
      <c r="I14" s="114"/>
      <c r="J14" s="123">
        <v>60</v>
      </c>
      <c r="K14" s="123"/>
      <c r="L14" s="88"/>
      <c r="M14" s="88"/>
      <c r="N14" s="88"/>
      <c r="O14" s="88"/>
      <c r="P14" s="88"/>
      <c r="Q14" s="88"/>
      <c r="R14" s="88"/>
      <c r="S14" s="88"/>
      <c r="T14" s="88"/>
      <c r="U14" s="88"/>
      <c r="V14" s="88"/>
      <c r="W14" s="88"/>
      <c r="X14" s="88"/>
      <c r="Y14" s="88"/>
      <c r="Z14" s="88"/>
      <c r="AA14" s="88"/>
      <c r="AB14" s="88"/>
      <c r="AC14" s="88"/>
      <c r="AD14" s="1"/>
      <c r="AE14" s="1"/>
      <c r="AF14" s="2"/>
      <c r="AG14" s="2"/>
      <c r="AH14" s="2"/>
    </row>
    <row r="15" spans="1:34" ht="21.75" customHeight="1" x14ac:dyDescent="0.25">
      <c r="A15" s="114" t="s">
        <v>12</v>
      </c>
      <c r="B15" s="114"/>
      <c r="C15" s="114"/>
      <c r="D15" s="114"/>
      <c r="E15" s="114"/>
      <c r="F15" s="114"/>
      <c r="G15" s="114"/>
      <c r="H15" s="114"/>
      <c r="I15" s="114"/>
      <c r="J15" s="117">
        <f t="array" ref="J15">SUM(IF(Лист1!$A$16:$A$22&lt;=avans2,IF(Лист1!$B$16:$B$22&gt;avans2,IF(Лист1!$D$1:$K$1&lt;strok2/12,IF(Лист1!$D$2:$K$2&gt;=strok2/12,Лист1!$D$16:$K$22,0),0),0),0))</f>
        <v>13.39</v>
      </c>
      <c r="K15" s="118"/>
      <c r="L15" s="88"/>
      <c r="M15" s="88"/>
      <c r="N15" s="88"/>
      <c r="O15" s="88"/>
      <c r="P15" s="88"/>
      <c r="Q15" s="88"/>
      <c r="R15" s="88"/>
      <c r="S15" s="88"/>
      <c r="T15" s="88"/>
      <c r="U15" s="88"/>
      <c r="V15" s="88"/>
      <c r="W15" s="88"/>
      <c r="X15" s="88"/>
      <c r="Y15" s="88"/>
      <c r="Z15" s="88"/>
      <c r="AA15" s="88"/>
      <c r="AB15" s="88"/>
      <c r="AC15" s="88"/>
      <c r="AD15" s="1"/>
      <c r="AE15" s="1"/>
      <c r="AF15" s="2"/>
      <c r="AG15" s="2"/>
      <c r="AH15" s="2"/>
    </row>
    <row r="16" spans="1:34" ht="21.75" customHeight="1" x14ac:dyDescent="0.25">
      <c r="A16" s="114" t="s">
        <v>9</v>
      </c>
      <c r="B16" s="114"/>
      <c r="C16" s="114"/>
      <c r="D16" s="114"/>
      <c r="E16" s="114"/>
      <c r="F16" s="114"/>
      <c r="G16" s="114"/>
      <c r="H16" s="114"/>
      <c r="I16" s="114"/>
      <c r="J16" s="119">
        <v>2</v>
      </c>
      <c r="K16" s="119"/>
      <c r="L16" s="88"/>
      <c r="M16" s="88"/>
      <c r="N16" s="88"/>
      <c r="O16" s="88"/>
      <c r="P16" s="88"/>
      <c r="Q16" s="88"/>
      <c r="R16" s="88"/>
      <c r="S16" s="88"/>
      <c r="T16" s="88"/>
      <c r="U16" s="88"/>
      <c r="V16" s="88"/>
      <c r="W16" s="88"/>
      <c r="X16" s="88"/>
      <c r="Y16" s="88"/>
      <c r="Z16" s="88"/>
      <c r="AA16" s="88"/>
      <c r="AB16" s="88"/>
      <c r="AC16" s="88"/>
      <c r="AD16" s="1"/>
      <c r="AE16" s="1"/>
      <c r="AF16" s="2"/>
      <c r="AG16" s="2"/>
      <c r="AH16" s="2"/>
    </row>
    <row r="17" spans="1:31" ht="15" hidden="1" customHeight="1" x14ac:dyDescent="0.25">
      <c r="A17" s="109" t="s">
        <v>54</v>
      </c>
      <c r="B17" s="109"/>
      <c r="C17" s="109"/>
      <c r="D17" s="109"/>
      <c r="E17" s="109"/>
      <c r="F17" s="109"/>
      <c r="G17" s="109"/>
      <c r="H17" s="9"/>
      <c r="I17" s="9"/>
      <c r="J17" s="110">
        <f>IF(data2=1,sumcred2/strok2,sumcred2*proc2/100/((1-POWER(1+proc2/1200,-strok2))*12))</f>
        <v>34429.823590659631</v>
      </c>
      <c r="K17" s="110"/>
      <c r="L17" s="88"/>
      <c r="M17" s="88"/>
      <c r="N17" s="88"/>
      <c r="O17" s="88"/>
      <c r="P17" s="88"/>
      <c r="Q17" s="88"/>
      <c r="R17" s="88"/>
      <c r="S17" s="88"/>
      <c r="T17" s="88"/>
      <c r="U17" s="88"/>
      <c r="V17" s="88"/>
      <c r="W17" s="88"/>
      <c r="X17" s="88"/>
      <c r="Y17" s="88"/>
      <c r="Z17" s="88"/>
      <c r="AA17" s="88"/>
      <c r="AB17" s="88"/>
      <c r="AC17" s="88"/>
      <c r="AD17" s="1"/>
      <c r="AE17" s="1"/>
    </row>
    <row r="18" spans="1:31" ht="27.75" customHeight="1" x14ac:dyDescent="0.25">
      <c r="A18" s="111" t="s">
        <v>95</v>
      </c>
      <c r="B18" s="112"/>
      <c r="C18" s="112"/>
      <c r="D18" s="112"/>
      <c r="E18" s="112"/>
      <c r="F18" s="112"/>
      <c r="G18" s="112"/>
      <c r="H18" s="112"/>
      <c r="I18" s="112"/>
      <c r="J18" s="112"/>
      <c r="K18" s="113"/>
      <c r="L18" s="88"/>
      <c r="M18" s="88"/>
      <c r="N18" s="88"/>
      <c r="O18" s="88"/>
      <c r="P18" s="88"/>
      <c r="Q18" s="88"/>
      <c r="R18" s="88"/>
      <c r="S18" s="88"/>
      <c r="T18" s="88"/>
      <c r="U18" s="88"/>
      <c r="V18" s="88"/>
      <c r="W18" s="88"/>
      <c r="X18" s="88"/>
      <c r="Y18" s="88"/>
      <c r="Z18" s="88"/>
      <c r="AA18" s="88"/>
      <c r="AB18" s="88"/>
      <c r="AC18" s="88"/>
      <c r="AD18" s="1"/>
      <c r="AE18" s="1"/>
    </row>
    <row r="19" spans="1:31" s="13" customFormat="1" ht="17.399999999999999" x14ac:dyDescent="0.25">
      <c r="A19" s="114" t="s">
        <v>55</v>
      </c>
      <c r="B19" s="114"/>
      <c r="C19" s="114"/>
      <c r="D19" s="114"/>
      <c r="E19" s="114"/>
      <c r="F19" s="114"/>
      <c r="G19" s="114"/>
      <c r="H19" s="114"/>
      <c r="I19" s="114"/>
      <c r="J19" s="115">
        <f t="array" ref="J19">SUM(IF(Лист1!$A$4:$A$11&lt;=Калькулятор!avans2,IF(Лист1!$B$4:$B$11&gt;Калькулятор!avans2,IF(Лист1!$D$1:$K$1&lt;Калькулятор!strok2/12,IF(Лист1!$D$2:$K$2&gt;=Калькулятор!strok2/12,Лист1!$D$4:$K$11,0),0),0),0))</f>
        <v>1.9900000000000001E-2</v>
      </c>
      <c r="K19" s="116"/>
      <c r="L19" s="88"/>
      <c r="M19" s="88"/>
      <c r="N19" s="88"/>
      <c r="O19" s="88"/>
      <c r="P19" s="88"/>
      <c r="Q19" s="88"/>
      <c r="R19" s="88"/>
      <c r="S19" s="88"/>
      <c r="T19" s="88"/>
      <c r="U19" s="88"/>
      <c r="V19" s="88"/>
      <c r="W19" s="88"/>
      <c r="X19" s="88"/>
      <c r="Y19" s="88"/>
      <c r="Z19" s="88"/>
      <c r="AA19" s="88"/>
      <c r="AB19" s="88"/>
      <c r="AC19" s="88"/>
      <c r="AD19" s="1"/>
      <c r="AE19" s="1"/>
    </row>
    <row r="20" spans="1:31" ht="30.75" customHeight="1" x14ac:dyDescent="0.25">
      <c r="A20" s="86" t="s">
        <v>56</v>
      </c>
      <c r="B20" s="86"/>
      <c r="C20" s="86"/>
      <c r="D20" s="86"/>
      <c r="E20" s="86"/>
      <c r="F20" s="86"/>
      <c r="G20" s="86"/>
      <c r="H20" s="86"/>
      <c r="I20" s="86"/>
      <c r="J20" s="97">
        <v>750</v>
      </c>
      <c r="K20" s="97"/>
      <c r="L20" s="88"/>
      <c r="M20" s="88"/>
      <c r="N20" s="88"/>
      <c r="O20" s="88"/>
      <c r="P20" s="88"/>
      <c r="Q20" s="88"/>
      <c r="R20" s="88"/>
      <c r="S20" s="88"/>
      <c r="T20" s="88"/>
      <c r="U20" s="88"/>
      <c r="V20" s="88"/>
      <c r="W20" s="88"/>
      <c r="X20" s="88"/>
      <c r="Y20" s="88"/>
      <c r="Z20" s="88"/>
      <c r="AA20" s="88"/>
      <c r="AB20" s="88"/>
      <c r="AC20" s="88"/>
      <c r="AD20" s="1"/>
      <c r="AE20" s="1"/>
    </row>
    <row r="21" spans="1:31" ht="30.75" customHeight="1" x14ac:dyDescent="0.25">
      <c r="A21" s="111" t="s">
        <v>88</v>
      </c>
      <c r="B21" s="112"/>
      <c r="C21" s="112"/>
      <c r="D21" s="112"/>
      <c r="E21" s="112"/>
      <c r="F21" s="112"/>
      <c r="G21" s="112"/>
      <c r="H21" s="112"/>
      <c r="I21" s="113"/>
      <c r="J21" s="87">
        <v>2.9999999999999997E-4</v>
      </c>
      <c r="K21" s="87"/>
      <c r="L21" s="54"/>
      <c r="M21" s="54"/>
      <c r="N21" s="54"/>
      <c r="O21" s="54"/>
      <c r="P21" s="54"/>
      <c r="Q21" s="54"/>
      <c r="R21" s="54"/>
      <c r="S21" s="54"/>
      <c r="T21" s="54"/>
      <c r="U21" s="54"/>
      <c r="V21" s="54"/>
      <c r="W21" s="54"/>
      <c r="X21" s="54"/>
      <c r="Y21" s="54"/>
      <c r="Z21" s="54"/>
      <c r="AA21" s="54"/>
      <c r="AB21" s="54"/>
      <c r="AC21" s="54"/>
      <c r="AD21" s="1"/>
      <c r="AE21" s="1"/>
    </row>
    <row r="22" spans="1:31" ht="31.5" customHeight="1" x14ac:dyDescent="0.25">
      <c r="A22" s="98" t="s">
        <v>44</v>
      </c>
      <c r="B22" s="98"/>
      <c r="C22" s="98"/>
      <c r="D22" s="98"/>
      <c r="E22" s="98"/>
      <c r="F22" s="98"/>
      <c r="G22" s="98"/>
      <c r="H22" s="98"/>
      <c r="I22" s="98"/>
      <c r="J22" s="108" t="s">
        <v>45</v>
      </c>
      <c r="K22" s="108"/>
      <c r="L22" s="88"/>
      <c r="M22" s="88"/>
      <c r="N22" s="88"/>
      <c r="O22" s="88"/>
      <c r="P22" s="88"/>
      <c r="Q22" s="88"/>
      <c r="R22" s="88"/>
      <c r="S22" s="88"/>
      <c r="T22" s="88"/>
      <c r="U22" s="88"/>
      <c r="V22" s="88"/>
      <c r="W22" s="88"/>
      <c r="X22" s="88"/>
      <c r="Y22" s="88"/>
      <c r="Z22" s="88"/>
      <c r="AA22" s="88"/>
      <c r="AB22" s="88"/>
      <c r="AC22" s="88"/>
      <c r="AD22" s="1"/>
      <c r="AE22" s="1"/>
    </row>
    <row r="23" spans="1:31" ht="30.75" customHeight="1" x14ac:dyDescent="0.25">
      <c r="A23" s="94" t="s">
        <v>96</v>
      </c>
      <c r="B23" s="95"/>
      <c r="C23" s="95"/>
      <c r="D23" s="95"/>
      <c r="E23" s="95"/>
      <c r="F23" s="95"/>
      <c r="G23" s="95"/>
      <c r="H23" s="95"/>
      <c r="I23" s="95"/>
      <c r="J23" s="95"/>
      <c r="K23" s="96"/>
      <c r="L23" s="88"/>
      <c r="M23" s="88"/>
      <c r="N23" s="88"/>
      <c r="O23" s="88"/>
      <c r="P23" s="88"/>
      <c r="Q23" s="88"/>
      <c r="R23" s="88"/>
      <c r="S23" s="88"/>
      <c r="T23" s="88"/>
      <c r="U23" s="88"/>
      <c r="V23" s="88"/>
      <c r="W23" s="88"/>
      <c r="X23" s="88"/>
      <c r="Y23" s="88"/>
      <c r="Z23" s="88"/>
      <c r="AA23" s="88"/>
      <c r="AB23" s="88"/>
      <c r="AC23" s="88"/>
      <c r="AD23" s="1"/>
      <c r="AE23" s="1"/>
    </row>
    <row r="24" spans="1:31" ht="16.5" customHeight="1" x14ac:dyDescent="0.25">
      <c r="A24" s="98" t="s">
        <v>79</v>
      </c>
      <c r="B24" s="98"/>
      <c r="C24" s="98"/>
      <c r="D24" s="98"/>
      <c r="E24" s="98"/>
      <c r="F24" s="98"/>
      <c r="G24" s="98"/>
      <c r="H24" s="98"/>
      <c r="I24" s="98"/>
      <c r="J24" s="99" t="s">
        <v>80</v>
      </c>
      <c r="K24" s="100"/>
      <c r="L24" s="48"/>
      <c r="M24" s="48"/>
      <c r="N24" s="48"/>
      <c r="O24" s="48"/>
      <c r="P24" s="48"/>
      <c r="Q24" s="48"/>
      <c r="R24" s="48"/>
      <c r="S24" s="48"/>
      <c r="T24" s="48"/>
      <c r="U24" s="48"/>
      <c r="V24" s="48"/>
      <c r="W24" s="48"/>
      <c r="X24" s="48"/>
      <c r="Y24" s="48"/>
      <c r="Z24" s="48"/>
      <c r="AA24" s="48"/>
      <c r="AB24" s="48"/>
      <c r="AC24" s="48"/>
      <c r="AD24" s="1"/>
      <c r="AE24" s="1" t="s">
        <v>80</v>
      </c>
    </row>
    <row r="25" spans="1:31" ht="15" customHeight="1" x14ac:dyDescent="0.25">
      <c r="A25" s="86" t="s">
        <v>85</v>
      </c>
      <c r="B25" s="86"/>
      <c r="C25" s="86"/>
      <c r="D25" s="86"/>
      <c r="E25" s="86"/>
      <c r="F25" s="86"/>
      <c r="G25" s="86"/>
      <c r="H25" s="86"/>
      <c r="I25" s="86"/>
      <c r="J25" s="97">
        <v>5920</v>
      </c>
      <c r="K25" s="97"/>
      <c r="L25" s="88"/>
      <c r="M25" s="88"/>
      <c r="N25" s="88"/>
      <c r="O25" s="88"/>
      <c r="P25" s="88"/>
      <c r="Q25" s="88"/>
      <c r="R25" s="88"/>
      <c r="S25" s="88"/>
      <c r="T25" s="88"/>
      <c r="U25" s="88"/>
      <c r="V25" s="88"/>
      <c r="W25" s="88"/>
      <c r="X25" s="88"/>
      <c r="Y25" s="88"/>
      <c r="Z25" s="88"/>
      <c r="AA25" s="88"/>
      <c r="AB25" s="88"/>
      <c r="AC25" s="88"/>
      <c r="AD25" s="1"/>
      <c r="AE25" s="1" t="s">
        <v>81</v>
      </c>
    </row>
    <row r="26" spans="1:31" ht="17.399999999999999" x14ac:dyDescent="0.25">
      <c r="A26" s="86" t="s">
        <v>86</v>
      </c>
      <c r="B26" s="86"/>
      <c r="C26" s="86"/>
      <c r="D26" s="86"/>
      <c r="E26" s="86"/>
      <c r="F26" s="86"/>
      <c r="G26" s="86"/>
      <c r="H26" s="86"/>
      <c r="I26" s="86"/>
      <c r="J26" s="87">
        <v>6.2E-2</v>
      </c>
      <c r="K26" s="87"/>
      <c r="L26" s="88"/>
      <c r="M26" s="88"/>
      <c r="N26" s="88"/>
      <c r="O26" s="88"/>
      <c r="P26" s="88"/>
      <c r="Q26" s="88"/>
      <c r="R26" s="88"/>
      <c r="S26" s="88"/>
      <c r="T26" s="88"/>
      <c r="U26" s="88"/>
      <c r="V26" s="88"/>
      <c r="W26" s="88"/>
      <c r="X26" s="88"/>
      <c r="Y26" s="88"/>
      <c r="Z26" s="88"/>
      <c r="AA26" s="88"/>
      <c r="AB26" s="88"/>
      <c r="AC26" s="88"/>
      <c r="AD26" s="1"/>
      <c r="AE26" s="1"/>
    </row>
    <row r="27" spans="1:31" ht="17.399999999999999" x14ac:dyDescent="0.25">
      <c r="A27" s="86" t="s">
        <v>57</v>
      </c>
      <c r="B27" s="86"/>
      <c r="C27" s="86"/>
      <c r="D27" s="86"/>
      <c r="E27" s="86"/>
      <c r="F27" s="86"/>
      <c r="G27" s="86"/>
      <c r="H27" s="86"/>
      <c r="I27" s="86"/>
      <c r="J27" s="87">
        <v>0</v>
      </c>
      <c r="K27" s="87"/>
      <c r="L27" s="88"/>
      <c r="M27" s="88"/>
      <c r="N27" s="88"/>
      <c r="O27" s="88"/>
      <c r="P27" s="88"/>
      <c r="Q27" s="88"/>
      <c r="R27" s="88"/>
      <c r="S27" s="88"/>
      <c r="T27" s="88"/>
      <c r="U27" s="88"/>
      <c r="V27" s="88"/>
      <c r="W27" s="88"/>
      <c r="X27" s="88"/>
      <c r="Y27" s="88"/>
      <c r="Z27" s="88"/>
      <c r="AA27" s="88"/>
      <c r="AB27" s="88"/>
      <c r="AC27" s="88"/>
      <c r="AD27" s="1"/>
      <c r="AE27" s="1"/>
    </row>
    <row r="28" spans="1:31" ht="17.399999999999999" x14ac:dyDescent="0.25">
      <c r="A28" s="86" t="s">
        <v>58</v>
      </c>
      <c r="B28" s="86"/>
      <c r="C28" s="86"/>
      <c r="D28" s="86"/>
      <c r="E28" s="86"/>
      <c r="F28" s="86"/>
      <c r="G28" s="86"/>
      <c r="H28" s="86"/>
      <c r="I28" s="86"/>
      <c r="J28" s="87">
        <f>IF(J24="Так",0.1%,0)</f>
        <v>1E-3</v>
      </c>
      <c r="K28" s="87"/>
      <c r="L28" s="88"/>
      <c r="M28" s="88"/>
      <c r="N28" s="88"/>
      <c r="O28" s="88"/>
      <c r="P28" s="88"/>
      <c r="Q28" s="88"/>
      <c r="R28" s="88"/>
      <c r="S28" s="88"/>
      <c r="T28" s="88"/>
      <c r="U28" s="88"/>
      <c r="V28" s="88"/>
      <c r="W28" s="88"/>
      <c r="X28" s="88"/>
      <c r="Y28" s="88"/>
      <c r="Z28" s="88"/>
      <c r="AA28" s="88"/>
      <c r="AB28" s="88"/>
      <c r="AC28" s="88"/>
      <c r="AD28" s="1"/>
      <c r="AE28" s="1"/>
    </row>
    <row r="29" spans="1:31" ht="17.399999999999999" hidden="1" x14ac:dyDescent="0.25">
      <c r="A29" s="105" t="s">
        <v>89</v>
      </c>
      <c r="B29" s="106"/>
      <c r="C29" s="106"/>
      <c r="D29" s="106"/>
      <c r="E29" s="106"/>
      <c r="F29" s="106"/>
      <c r="G29" s="106"/>
      <c r="H29" s="106"/>
      <c r="I29" s="107"/>
      <c r="J29" s="104">
        <v>2481</v>
      </c>
      <c r="K29" s="104"/>
      <c r="L29" s="54"/>
      <c r="M29" s="54"/>
      <c r="N29" s="54"/>
      <c r="O29" s="54"/>
      <c r="P29" s="54"/>
      <c r="Q29" s="54"/>
      <c r="R29" s="54"/>
      <c r="S29" s="54"/>
      <c r="T29" s="54"/>
      <c r="U29" s="54"/>
      <c r="V29" s="54"/>
      <c r="W29" s="54"/>
      <c r="X29" s="54"/>
      <c r="Y29" s="54"/>
      <c r="Z29" s="54"/>
      <c r="AA29" s="54"/>
      <c r="AB29" s="54"/>
      <c r="AC29" s="54"/>
      <c r="AD29" s="1"/>
      <c r="AE29" s="1"/>
    </row>
    <row r="30" spans="1:31" ht="17.399999999999999" hidden="1" x14ac:dyDescent="0.25">
      <c r="A30" s="101" t="s">
        <v>90</v>
      </c>
      <c r="B30" s="102"/>
      <c r="C30" s="102"/>
      <c r="D30" s="102"/>
      <c r="E30" s="102"/>
      <c r="F30" s="102"/>
      <c r="G30" s="102"/>
      <c r="H30" s="102"/>
      <c r="I30" s="103"/>
      <c r="J30" s="97">
        <f>IF(Лист1!D27&lt;=165*J29,Лист1!D27*3%,IF(Лист1!D27&gt;290*J29,Лист1!D27*5%,Лист1!D27*4%))</f>
        <v>0</v>
      </c>
      <c r="K30" s="97"/>
      <c r="L30" s="48"/>
      <c r="M30" s="48"/>
      <c r="N30" s="48"/>
      <c r="O30" s="48"/>
      <c r="P30" s="48"/>
      <c r="Q30" s="48"/>
      <c r="R30" s="48"/>
      <c r="S30" s="48"/>
      <c r="T30" s="48"/>
      <c r="U30" s="48"/>
      <c r="V30" s="48"/>
      <c r="W30" s="48"/>
      <c r="X30" s="48"/>
      <c r="Y30" s="48"/>
      <c r="Z30" s="48"/>
      <c r="AA30" s="48"/>
      <c r="AB30" s="48"/>
      <c r="AC30" s="48"/>
      <c r="AD30" s="1"/>
      <c r="AE30" s="1"/>
    </row>
    <row r="31" spans="1:31" ht="11.25" customHeight="1" thickBot="1" x14ac:dyDescent="0.3">
      <c r="A31" s="89"/>
      <c r="B31" s="90"/>
      <c r="C31" s="90"/>
      <c r="D31" s="90"/>
      <c r="E31" s="90"/>
      <c r="F31" s="90"/>
      <c r="G31" s="90"/>
      <c r="H31" s="90"/>
      <c r="I31" s="91"/>
      <c r="J31" s="92" t="s">
        <v>50</v>
      </c>
      <c r="K31" s="93"/>
      <c r="L31" s="88"/>
      <c r="M31" s="88"/>
      <c r="N31" s="88"/>
      <c r="O31" s="88"/>
      <c r="P31" s="88"/>
      <c r="Q31" s="88"/>
      <c r="R31" s="88"/>
      <c r="S31" s="88"/>
      <c r="T31" s="88"/>
      <c r="U31" s="88"/>
      <c r="V31" s="88"/>
      <c r="W31" s="88"/>
      <c r="X31" s="88"/>
      <c r="Y31" s="88"/>
      <c r="Z31" s="88"/>
      <c r="AA31" s="88"/>
      <c r="AB31" s="88"/>
      <c r="AC31" s="88"/>
      <c r="AD31" s="1"/>
      <c r="AE31" s="1"/>
    </row>
    <row r="32" spans="1:31" ht="14.4" thickBot="1" x14ac:dyDescent="0.3">
      <c r="A32" s="81" t="s">
        <v>17</v>
      </c>
      <c r="B32" s="83" t="s">
        <v>19</v>
      </c>
      <c r="C32" s="84"/>
      <c r="D32" s="84"/>
      <c r="E32" s="85"/>
      <c r="F32" s="83" t="s">
        <v>20</v>
      </c>
      <c r="G32" s="84"/>
      <c r="H32" s="84"/>
      <c r="I32" s="85"/>
      <c r="J32" s="83" t="s">
        <v>21</v>
      </c>
      <c r="K32" s="84"/>
      <c r="L32" s="84"/>
      <c r="M32" s="85"/>
      <c r="N32" s="83" t="s">
        <v>22</v>
      </c>
      <c r="O32" s="84"/>
      <c r="P32" s="84"/>
      <c r="Q32" s="85"/>
      <c r="R32" s="83" t="s">
        <v>23</v>
      </c>
      <c r="S32" s="84"/>
      <c r="T32" s="84"/>
      <c r="U32" s="85"/>
      <c r="V32" s="141"/>
      <c r="W32" s="141"/>
      <c r="X32" s="141"/>
      <c r="Y32" s="141"/>
      <c r="Z32" s="141"/>
      <c r="AA32" s="141"/>
      <c r="AB32" s="141"/>
      <c r="AC32" s="141"/>
      <c r="AD32" s="2"/>
      <c r="AE32" s="2"/>
    </row>
    <row r="33" spans="1:31" ht="69.599999999999994" thickBot="1" x14ac:dyDescent="0.3">
      <c r="A33" s="82"/>
      <c r="B33" s="14" t="s">
        <v>38</v>
      </c>
      <c r="C33" s="15" t="s">
        <v>39</v>
      </c>
      <c r="D33" s="15" t="s">
        <v>59</v>
      </c>
      <c r="E33" s="15" t="s">
        <v>40</v>
      </c>
      <c r="F33" s="14" t="s">
        <v>38</v>
      </c>
      <c r="G33" s="15" t="s">
        <v>39</v>
      </c>
      <c r="H33" s="15" t="s">
        <v>59</v>
      </c>
      <c r="I33" s="15" t="s">
        <v>40</v>
      </c>
      <c r="J33" s="14" t="s">
        <v>38</v>
      </c>
      <c r="K33" s="15" t="s">
        <v>39</v>
      </c>
      <c r="L33" s="15" t="s">
        <v>59</v>
      </c>
      <c r="M33" s="15" t="s">
        <v>40</v>
      </c>
      <c r="N33" s="14" t="s">
        <v>38</v>
      </c>
      <c r="O33" s="15" t="s">
        <v>39</v>
      </c>
      <c r="P33" s="15" t="s">
        <v>59</v>
      </c>
      <c r="Q33" s="15" t="s">
        <v>40</v>
      </c>
      <c r="R33" s="14" t="s">
        <v>38</v>
      </c>
      <c r="S33" s="15" t="s">
        <v>39</v>
      </c>
      <c r="T33" s="15" t="s">
        <v>59</v>
      </c>
      <c r="U33" s="15" t="s">
        <v>40</v>
      </c>
      <c r="V33" s="38"/>
      <c r="W33" s="38"/>
      <c r="X33" s="38"/>
      <c r="Y33" s="38"/>
      <c r="Z33" s="38"/>
      <c r="AA33" s="38"/>
      <c r="AB33" s="38"/>
      <c r="AC33" s="38"/>
      <c r="AD33" s="2"/>
      <c r="AE33" s="2"/>
    </row>
    <row r="34" spans="1:31" ht="14.4" thickTop="1" x14ac:dyDescent="0.25">
      <c r="A34" s="16" t="s">
        <v>14</v>
      </c>
      <c r="B34" s="17">
        <f>sumcred2</f>
        <v>1500000</v>
      </c>
      <c r="C34" s="17">
        <f t="shared" ref="C34:C45" si="0">IF(data2=1,B34*(proc2/36500)*30.42,B34*(proc2/36000)*30)</f>
        <v>16737.5</v>
      </c>
      <c r="D34" s="18">
        <f>J20+J25+J26*J7+J27*B34+sumcred2*$J$19+J28*J7+sumcred2*$J$21+J30</f>
        <v>194470</v>
      </c>
      <c r="E34" s="18">
        <f>IF(data2=2,C34+D34,IF(data2=1,IF(C34&gt;0,C34+D34+sumproplat2,0),IF(B34&gt;sumproplat2*2,sumproplat2,B34+C34)))</f>
        <v>211207.5</v>
      </c>
      <c r="F34" s="19">
        <f>IF(data2=1,IF((B45-sumproplat2)&gt;1,B45-sumproplat2,0),IF(B45-(sumproplat2-C45-D45)&gt;0,B45-(E45-C45-D45),0))</f>
        <v>1294154.8054345136</v>
      </c>
      <c r="G34" s="17">
        <f t="shared" ref="G34:G45" si="1">IF(data2=1,F34*(proc2/36500)*30.42,F34*(proc2/36000)*30)</f>
        <v>14440.610703973449</v>
      </c>
      <c r="H34" s="18">
        <f>IF(F34=0,0,$J$26*$J$7+$J$27*F34)</f>
        <v>155000</v>
      </c>
      <c r="I34" s="18">
        <f>IF(data2=1,IF(G34&gt;0.001,G34+H34+sumproplat2,0),IF(F34&gt;sumproplat2*2,sumproplat2+H34,F34+G34+H34))</f>
        <v>189429.82359065962</v>
      </c>
      <c r="J34" s="19">
        <f>IF(data2=1,IF((F45-sumproplat2)&gt;1,F45-sumproplat2,0),IF(F45-(sumproplat2-G45-H45)&gt;0,F45-(I45-G45-H45),0))</f>
        <v>1039001.6581066333</v>
      </c>
      <c r="K34" s="17">
        <f t="shared" ref="K34:K45" si="2">IF(data2=1,J34*(proc2/36500)*30.42,J34*(proc2/36000)*30)</f>
        <v>11593.526835039849</v>
      </c>
      <c r="L34" s="18">
        <f>IF(J34=0,0,$J$26*$J$7+$J$27*J34)</f>
        <v>155000</v>
      </c>
      <c r="M34" s="18">
        <f>IF(data2=1,IF(K34&gt;0.001,K34+L34+sumproplat2,0),IF(J34&gt;sumproplat2*2,sumproplat2+L34,J34+K34+L34))</f>
        <v>189429.82359065962</v>
      </c>
      <c r="N34" s="19">
        <f>IF(data2=1,IF((J45-sumproplat2)&gt;1,J45-sumproplat2,0),IF(J45-(sumproplat2-K45-L45)&gt;0,J45-(M45-K45-L45),0))</f>
        <v>747506.78917206114</v>
      </c>
      <c r="O34" s="17">
        <f t="shared" ref="O34:O45" si="3">IF(data2=1,N34*(proc2/36500)*30.42,N34*(proc2/36000)*30)</f>
        <v>8340.9299225115828</v>
      </c>
      <c r="P34" s="18">
        <f>IF(N34=0,0,$J$26*$J$7+$J$27*N34)</f>
        <v>155000</v>
      </c>
      <c r="Q34" s="18">
        <f>IF(data2=1,IF(O34&gt;0.001,O34+P34+sumproplat2,0),IF(N34&gt;sumproplat2*2,sumproplat2+P34,N34+O34+P34))</f>
        <v>189429.82359065962</v>
      </c>
      <c r="R34" s="19">
        <f>IF(data2=1,IF((N45-sumproplat2)&gt;1,N45-sumproplat2,0),IF(N45-(sumproplat2-O45-P45)&gt;0,N45-(Q45-O45-P45),0))</f>
        <v>414494.01035654033</v>
      </c>
      <c r="S34" s="17">
        <f t="shared" ref="S34:S45" si="4">IF(data2=1,R34*(proc2/36500)*30.42,R34*(proc2/36000)*30)</f>
        <v>4625.0623322283955</v>
      </c>
      <c r="T34" s="18">
        <f>IF(R34=0,0,$J$26*$J$7+$J$27*R34)</f>
        <v>155000</v>
      </c>
      <c r="U34" s="18">
        <f>IF(data2=1,IF(S34&gt;0.001,S34+T34+sumproplat2,0),IF(R34&gt;sumproplat2*2,sumproplat2+T34,R34+S34+T34))</f>
        <v>189429.82359065962</v>
      </c>
      <c r="V34" s="39"/>
      <c r="W34" s="39"/>
      <c r="X34" s="39"/>
      <c r="Y34" s="39"/>
      <c r="Z34" s="39"/>
      <c r="AA34" s="39"/>
      <c r="AB34" s="39"/>
      <c r="AC34" s="39"/>
      <c r="AD34" s="2"/>
      <c r="AE34" s="2"/>
    </row>
    <row r="35" spans="1:31" ht="13.8" x14ac:dyDescent="0.25">
      <c r="A35" s="16" t="s">
        <v>15</v>
      </c>
      <c r="B35" s="19">
        <f t="shared" ref="B35:B45" si="5">IF(data2=1,IF((B34-sumproplat2)&gt;1,B34-sumproplat2,0),IF(B34-(sumproplat2-C34-D34)&gt;0,B34-(E34-C34-D34),0))</f>
        <v>1500000</v>
      </c>
      <c r="C35" s="17">
        <f t="shared" si="0"/>
        <v>16737.5</v>
      </c>
      <c r="D35" s="18">
        <v>0</v>
      </c>
      <c r="E35" s="18">
        <f t="shared" ref="E35:E45" si="6">IF(data2=1,IF(C35&gt;0.001,C35+D35+sumproplat2,0),IF(B35&gt;sumproplat2*2,sumproplat2+D35,B35+C35+D35))</f>
        <v>34429.823590659631</v>
      </c>
      <c r="F35" s="19">
        <f t="shared" ref="F35:F45" si="7">IF(data2=1,IF((F34-sumproplat2)&gt;1,F34-sumproplat2,0),IF(F34-(sumproplat2-G34-H34)&gt;0,F34-(I34-G34-H34),0))</f>
        <v>1274165.5925478274</v>
      </c>
      <c r="G35" s="17">
        <f t="shared" si="1"/>
        <v>14217.564403512839</v>
      </c>
      <c r="H35" s="18">
        <v>0</v>
      </c>
      <c r="I35" s="18">
        <f t="shared" ref="I35:I45" si="8">IF(data2=1,IF(G35&gt;0.001,G35+H35+sumproplat2,0),IF(F35&gt;sumproplat2*2,sumproplat2,F35+G35+H35))</f>
        <v>34429.823590659631</v>
      </c>
      <c r="J35" s="19">
        <f t="shared" ref="J35:J45" si="9">IF(data2=1,IF((J34-sumproplat2)&gt;1,J34-sumproplat2,0),IF(J34-(sumproplat2-K34-L34)&gt;0,J34-(M34-K34-L34),0))</f>
        <v>1016165.3613510135</v>
      </c>
      <c r="K35" s="17">
        <f t="shared" si="2"/>
        <v>11338.711823741725</v>
      </c>
      <c r="L35" s="18">
        <v>0</v>
      </c>
      <c r="M35" s="18">
        <f t="shared" ref="M35:M45" si="10">IF(data2=1,IF(K35&gt;0.001,K35+L35+sumproplat2,0),IF(J35&gt;sumproplat2*2,sumproplat2,J35+K35+L35))</f>
        <v>34429.823590659631</v>
      </c>
      <c r="N35" s="19">
        <f t="shared" ref="N35:N45" si="11">IF(data2=1,IF((N34-sumproplat2)&gt;1,N34-sumproplat2,0),IF(N34-(sumproplat2-O34-P34)&gt;0,N34-(Q34-O34-P34),0))</f>
        <v>721417.89550391305</v>
      </c>
      <c r="O35" s="17">
        <f t="shared" si="3"/>
        <v>8049.821350664497</v>
      </c>
      <c r="P35" s="18">
        <v>0</v>
      </c>
      <c r="Q35" s="18">
        <f t="shared" ref="Q35:Q45" si="12">IF(data2=1,IF(O35&gt;0.001,O35+P35+sumproplat2,0),IF(N35&gt;sumproplat2*2,sumproplat2,N35+O35+P35))</f>
        <v>34429.823590659631</v>
      </c>
      <c r="R35" s="19">
        <f t="shared" ref="R35:R45" si="13">IF(data2=1,IF((R34-sumproplat2)&gt;1,R34-sumproplat2,0),IF(R34-(sumproplat2-S34-T34)&gt;0,R34-(U34-S34-T34),0))</f>
        <v>384689.24909810908</v>
      </c>
      <c r="S35" s="17">
        <f t="shared" si="4"/>
        <v>4292.4908711864009</v>
      </c>
      <c r="T35" s="18">
        <v>0</v>
      </c>
      <c r="U35" s="18">
        <f t="shared" ref="U35:U45" si="14">IF(data2=1,IF(S35&gt;0.001,S35+T35+sumproplat2,0),IF(R35&gt;sumproplat2*2,sumproplat2,R35+S35+T35))</f>
        <v>34429.823590659631</v>
      </c>
      <c r="V35" s="39"/>
      <c r="W35" s="39"/>
      <c r="X35" s="39"/>
      <c r="Y35" s="39"/>
      <c r="Z35" s="39"/>
      <c r="AA35" s="39"/>
      <c r="AB35" s="39"/>
      <c r="AC35" s="39"/>
      <c r="AD35" s="2"/>
      <c r="AE35" s="2"/>
    </row>
    <row r="36" spans="1:31" ht="13.8" x14ac:dyDescent="0.25">
      <c r="A36" s="16" t="s">
        <v>16</v>
      </c>
      <c r="B36" s="19">
        <f t="shared" si="5"/>
        <v>1482307.6764093405</v>
      </c>
      <c r="C36" s="17">
        <f t="shared" si="0"/>
        <v>16540.083155934222</v>
      </c>
      <c r="D36" s="18">
        <v>0</v>
      </c>
      <c r="E36" s="18">
        <f t="shared" si="6"/>
        <v>34429.823590659631</v>
      </c>
      <c r="F36" s="19">
        <f t="shared" si="7"/>
        <v>1253953.3333606806</v>
      </c>
      <c r="G36" s="17">
        <f t="shared" si="1"/>
        <v>13992.029278082928</v>
      </c>
      <c r="H36" s="18">
        <v>0</v>
      </c>
      <c r="I36" s="18">
        <f t="shared" si="8"/>
        <v>34429.823590659631</v>
      </c>
      <c r="J36" s="19">
        <f t="shared" si="9"/>
        <v>993074.24958409567</v>
      </c>
      <c r="K36" s="17">
        <f t="shared" si="2"/>
        <v>11081.0535016092</v>
      </c>
      <c r="L36" s="18">
        <v>0</v>
      </c>
      <c r="M36" s="18">
        <f t="shared" si="10"/>
        <v>34429.823590659631</v>
      </c>
      <c r="N36" s="19">
        <f t="shared" si="11"/>
        <v>695037.89326391788</v>
      </c>
      <c r="O36" s="17">
        <f t="shared" si="3"/>
        <v>7755.4644923365495</v>
      </c>
      <c r="P36" s="18">
        <v>0</v>
      </c>
      <c r="Q36" s="18">
        <f t="shared" si="12"/>
        <v>34429.823590659631</v>
      </c>
      <c r="R36" s="19">
        <f t="shared" si="13"/>
        <v>354551.91637863585</v>
      </c>
      <c r="S36" s="17">
        <f t="shared" si="4"/>
        <v>3956.2084669249448</v>
      </c>
      <c r="T36" s="18">
        <v>0</v>
      </c>
      <c r="U36" s="18">
        <f t="shared" si="14"/>
        <v>34429.823590659631</v>
      </c>
      <c r="V36" s="39"/>
      <c r="W36" s="39"/>
      <c r="X36" s="39"/>
      <c r="Y36" s="39"/>
      <c r="Z36" s="39"/>
      <c r="AA36" s="39"/>
      <c r="AB36" s="39"/>
      <c r="AC36" s="39"/>
      <c r="AD36" s="2"/>
      <c r="AE36" s="2"/>
    </row>
    <row r="37" spans="1:31" ht="13.8" x14ac:dyDescent="0.25">
      <c r="A37" s="16" t="s">
        <v>60</v>
      </c>
      <c r="B37" s="19">
        <f t="shared" si="5"/>
        <v>1464417.9359746152</v>
      </c>
      <c r="C37" s="17">
        <f t="shared" si="0"/>
        <v>16340.463468916747</v>
      </c>
      <c r="D37" s="18">
        <v>0</v>
      </c>
      <c r="E37" s="18">
        <f t="shared" si="6"/>
        <v>34429.823590659631</v>
      </c>
      <c r="F37" s="19">
        <f t="shared" si="7"/>
        <v>1233515.5390481038</v>
      </c>
      <c r="G37" s="17">
        <f t="shared" si="1"/>
        <v>13763.977556545091</v>
      </c>
      <c r="H37" s="18">
        <v>0</v>
      </c>
      <c r="I37" s="18">
        <f t="shared" si="8"/>
        <v>34429.823590659631</v>
      </c>
      <c r="J37" s="19">
        <f t="shared" si="9"/>
        <v>969725.47949504526</v>
      </c>
      <c r="K37" s="17">
        <f t="shared" si="2"/>
        <v>10820.520142032214</v>
      </c>
      <c r="L37" s="18">
        <v>0</v>
      </c>
      <c r="M37" s="18">
        <f t="shared" si="10"/>
        <v>34429.823590659631</v>
      </c>
      <c r="N37" s="19">
        <f t="shared" si="11"/>
        <v>668363.53416559484</v>
      </c>
      <c r="O37" s="17">
        <f t="shared" si="3"/>
        <v>7457.8231020644289</v>
      </c>
      <c r="P37" s="18">
        <v>0</v>
      </c>
      <c r="Q37" s="18">
        <f t="shared" si="12"/>
        <v>34429.823590659631</v>
      </c>
      <c r="R37" s="19">
        <f t="shared" si="13"/>
        <v>324078.30125490116</v>
      </c>
      <c r="S37" s="17">
        <f t="shared" si="4"/>
        <v>3616.1737115026053</v>
      </c>
      <c r="T37" s="18">
        <v>0</v>
      </c>
      <c r="U37" s="18">
        <f t="shared" si="14"/>
        <v>34429.823590659631</v>
      </c>
      <c r="V37" s="39"/>
      <c r="W37" s="39"/>
      <c r="X37" s="39"/>
      <c r="Y37" s="39"/>
      <c r="Z37" s="39"/>
      <c r="AA37" s="39"/>
      <c r="AB37" s="39"/>
      <c r="AC37" s="39"/>
    </row>
    <row r="38" spans="1:31" ht="13.8" x14ac:dyDescent="0.25">
      <c r="A38" s="16" t="s">
        <v>61</v>
      </c>
      <c r="B38" s="19">
        <f t="shared" si="5"/>
        <v>1446328.5758528723</v>
      </c>
      <c r="C38" s="17">
        <f t="shared" si="0"/>
        <v>16138.616358891633</v>
      </c>
      <c r="D38" s="18">
        <v>0</v>
      </c>
      <c r="E38" s="18">
        <f t="shared" si="6"/>
        <v>34429.823590659631</v>
      </c>
      <c r="F38" s="19">
        <f t="shared" si="7"/>
        <v>1212849.6930139894</v>
      </c>
      <c r="G38" s="17">
        <f t="shared" si="1"/>
        <v>13533.381157881098</v>
      </c>
      <c r="H38" s="18">
        <v>0</v>
      </c>
      <c r="I38" s="18">
        <f t="shared" si="8"/>
        <v>34429.823590659631</v>
      </c>
      <c r="J38" s="19">
        <f t="shared" si="9"/>
        <v>946116.17604641779</v>
      </c>
      <c r="K38" s="17">
        <f t="shared" si="2"/>
        <v>10557.079664384612</v>
      </c>
      <c r="L38" s="18">
        <v>0</v>
      </c>
      <c r="M38" s="18">
        <f t="shared" si="10"/>
        <v>34429.823590659631</v>
      </c>
      <c r="N38" s="19">
        <f t="shared" si="11"/>
        <v>641391.53367699962</v>
      </c>
      <c r="O38" s="17">
        <f t="shared" si="3"/>
        <v>7156.8605299458541</v>
      </c>
      <c r="P38" s="18">
        <v>0</v>
      </c>
      <c r="Q38" s="18">
        <f t="shared" si="12"/>
        <v>34429.823590659631</v>
      </c>
      <c r="R38" s="19">
        <f t="shared" si="13"/>
        <v>293264.65137574414</v>
      </c>
      <c r="S38" s="17">
        <f t="shared" si="4"/>
        <v>3272.3447349343451</v>
      </c>
      <c r="T38" s="18">
        <v>0</v>
      </c>
      <c r="U38" s="18">
        <f t="shared" si="14"/>
        <v>34429.823590659631</v>
      </c>
      <c r="V38" s="39"/>
      <c r="W38" s="39"/>
      <c r="X38" s="39"/>
      <c r="Y38" s="39"/>
      <c r="Z38" s="39"/>
      <c r="AA38" s="39"/>
      <c r="AB38" s="39"/>
      <c r="AC38" s="39"/>
    </row>
    <row r="39" spans="1:31" ht="13.8" x14ac:dyDescent="0.25">
      <c r="A39" s="16" t="s">
        <v>62</v>
      </c>
      <c r="B39" s="19">
        <f t="shared" si="5"/>
        <v>1428037.3686211044</v>
      </c>
      <c r="C39" s="17">
        <f t="shared" si="0"/>
        <v>15934.516971530489</v>
      </c>
      <c r="D39" s="18">
        <v>0</v>
      </c>
      <c r="E39" s="18">
        <f t="shared" si="6"/>
        <v>34429.823590659631</v>
      </c>
      <c r="F39" s="19">
        <f t="shared" si="7"/>
        <v>1191953.2505812109</v>
      </c>
      <c r="G39" s="17">
        <f t="shared" si="1"/>
        <v>13300.211687735346</v>
      </c>
      <c r="H39" s="18">
        <v>0</v>
      </c>
      <c r="I39" s="18">
        <f t="shared" si="8"/>
        <v>34429.823590659631</v>
      </c>
      <c r="J39" s="19">
        <f t="shared" si="9"/>
        <v>922243.43212014274</v>
      </c>
      <c r="K39" s="17">
        <f t="shared" si="2"/>
        <v>10290.699630073925</v>
      </c>
      <c r="L39" s="18">
        <v>0</v>
      </c>
      <c r="M39" s="18">
        <f t="shared" si="10"/>
        <v>34429.823590659631</v>
      </c>
      <c r="N39" s="19">
        <f t="shared" si="11"/>
        <v>614118.5706162859</v>
      </c>
      <c r="O39" s="17">
        <f t="shared" si="3"/>
        <v>6852.5397171267232</v>
      </c>
      <c r="P39" s="18">
        <v>0</v>
      </c>
      <c r="Q39" s="18">
        <f t="shared" si="12"/>
        <v>34429.823590659631</v>
      </c>
      <c r="R39" s="19">
        <f t="shared" si="13"/>
        <v>262107.17252001885</v>
      </c>
      <c r="S39" s="17">
        <f t="shared" si="4"/>
        <v>2924.6792000358769</v>
      </c>
      <c r="T39" s="18">
        <v>0</v>
      </c>
      <c r="U39" s="18">
        <f t="shared" si="14"/>
        <v>34429.823590659631</v>
      </c>
      <c r="V39" s="39"/>
      <c r="W39" s="39"/>
      <c r="X39" s="39"/>
      <c r="Y39" s="39"/>
      <c r="Z39" s="39"/>
      <c r="AA39" s="39"/>
      <c r="AB39" s="39"/>
      <c r="AC39" s="39"/>
    </row>
    <row r="40" spans="1:31" ht="13.8" x14ac:dyDescent="0.25">
      <c r="A40" s="16" t="s">
        <v>63</v>
      </c>
      <c r="B40" s="19">
        <f t="shared" si="5"/>
        <v>1409542.0620019753</v>
      </c>
      <c r="C40" s="17">
        <f t="shared" si="0"/>
        <v>15728.14017517204</v>
      </c>
      <c r="D40" s="18">
        <v>0</v>
      </c>
      <c r="E40" s="18">
        <f t="shared" si="6"/>
        <v>34429.823590659631</v>
      </c>
      <c r="F40" s="19">
        <f t="shared" si="7"/>
        <v>1170823.6386782867</v>
      </c>
      <c r="G40" s="17">
        <f t="shared" si="1"/>
        <v>13064.440434918548</v>
      </c>
      <c r="H40" s="18">
        <v>0</v>
      </c>
      <c r="I40" s="18">
        <f t="shared" si="8"/>
        <v>34429.823590659631</v>
      </c>
      <c r="J40" s="19">
        <f t="shared" si="9"/>
        <v>898104.30815955705</v>
      </c>
      <c r="K40" s="17">
        <f t="shared" si="2"/>
        <v>10021.347238547058</v>
      </c>
      <c r="L40" s="18">
        <v>0</v>
      </c>
      <c r="M40" s="18">
        <f t="shared" si="10"/>
        <v>34429.823590659631</v>
      </c>
      <c r="N40" s="19">
        <f t="shared" si="11"/>
        <v>586541.286742753</v>
      </c>
      <c r="O40" s="17">
        <f t="shared" si="3"/>
        <v>6544.8231912378851</v>
      </c>
      <c r="P40" s="18">
        <v>0</v>
      </c>
      <c r="Q40" s="18">
        <f t="shared" si="12"/>
        <v>34429.823590659631</v>
      </c>
      <c r="R40" s="19">
        <f t="shared" si="13"/>
        <v>230602.0281293951</v>
      </c>
      <c r="S40" s="17">
        <f t="shared" si="4"/>
        <v>2573.1342972105003</v>
      </c>
      <c r="T40" s="18">
        <v>0</v>
      </c>
      <c r="U40" s="18">
        <f t="shared" si="14"/>
        <v>34429.823590659631</v>
      </c>
      <c r="V40" s="39"/>
      <c r="W40" s="39"/>
      <c r="X40" s="39"/>
      <c r="Y40" s="39"/>
      <c r="Z40" s="39"/>
      <c r="AA40" s="39"/>
      <c r="AB40" s="39"/>
      <c r="AC40" s="39"/>
    </row>
    <row r="41" spans="1:31" ht="13.8" x14ac:dyDescent="0.25">
      <c r="A41" s="16" t="s">
        <v>64</v>
      </c>
      <c r="B41" s="19">
        <f t="shared" si="5"/>
        <v>1390840.3785864876</v>
      </c>
      <c r="C41" s="17">
        <f t="shared" si="0"/>
        <v>15519.460557727558</v>
      </c>
      <c r="D41" s="18">
        <v>0</v>
      </c>
      <c r="E41" s="18">
        <f t="shared" si="6"/>
        <v>34429.823590659631</v>
      </c>
      <c r="F41" s="19">
        <f t="shared" si="7"/>
        <v>1149458.2555225457</v>
      </c>
      <c r="G41" s="17">
        <f t="shared" si="1"/>
        <v>12826.038367872407</v>
      </c>
      <c r="H41" s="18">
        <v>0</v>
      </c>
      <c r="I41" s="18">
        <f t="shared" si="8"/>
        <v>34429.823590659631</v>
      </c>
      <c r="J41" s="19">
        <f t="shared" si="9"/>
        <v>873695.83180744445</v>
      </c>
      <c r="K41" s="17">
        <f t="shared" si="2"/>
        <v>9748.9893232514005</v>
      </c>
      <c r="L41" s="18">
        <v>0</v>
      </c>
      <c r="M41" s="18">
        <f t="shared" si="10"/>
        <v>34429.823590659631</v>
      </c>
      <c r="N41" s="19">
        <f t="shared" si="11"/>
        <v>558656.28634333122</v>
      </c>
      <c r="O41" s="17">
        <f t="shared" si="3"/>
        <v>6233.6730617810035</v>
      </c>
      <c r="P41" s="18">
        <v>0</v>
      </c>
      <c r="Q41" s="18">
        <f t="shared" si="12"/>
        <v>34429.823590659631</v>
      </c>
      <c r="R41" s="19">
        <f t="shared" si="13"/>
        <v>198745.33883594596</v>
      </c>
      <c r="S41" s="17">
        <f t="shared" si="4"/>
        <v>2217.6667391777637</v>
      </c>
      <c r="T41" s="18">
        <v>0</v>
      </c>
      <c r="U41" s="18">
        <f t="shared" si="14"/>
        <v>34429.823590659631</v>
      </c>
      <c r="V41" s="39"/>
      <c r="W41" s="39"/>
      <c r="X41" s="39"/>
      <c r="Y41" s="39"/>
      <c r="Z41" s="39"/>
      <c r="AA41" s="39"/>
      <c r="AB41" s="39"/>
      <c r="AC41" s="39"/>
    </row>
    <row r="42" spans="1:31" ht="13.8" x14ac:dyDescent="0.25">
      <c r="A42" s="16" t="s">
        <v>65</v>
      </c>
      <c r="B42" s="19">
        <f t="shared" si="5"/>
        <v>1371930.0155535555</v>
      </c>
      <c r="C42" s="17">
        <f t="shared" si="0"/>
        <v>15308.452423551757</v>
      </c>
      <c r="D42" s="18">
        <v>0</v>
      </c>
      <c r="E42" s="18">
        <f t="shared" si="6"/>
        <v>34429.823590659631</v>
      </c>
      <c r="F42" s="19">
        <f t="shared" si="7"/>
        <v>1127854.4702997585</v>
      </c>
      <c r="G42" s="17">
        <f t="shared" si="1"/>
        <v>12584.976131094805</v>
      </c>
      <c r="H42" s="18">
        <v>0</v>
      </c>
      <c r="I42" s="18">
        <f t="shared" si="8"/>
        <v>34429.823590659631</v>
      </c>
      <c r="J42" s="19">
        <f t="shared" si="9"/>
        <v>849014.99754003622</v>
      </c>
      <c r="K42" s="17">
        <f t="shared" si="2"/>
        <v>9473.5923475509044</v>
      </c>
      <c r="L42" s="18">
        <v>0</v>
      </c>
      <c r="M42" s="18">
        <f t="shared" si="10"/>
        <v>34429.823590659631</v>
      </c>
      <c r="N42" s="19">
        <f t="shared" si="11"/>
        <v>530460.13581445254</v>
      </c>
      <c r="O42" s="17">
        <f t="shared" si="3"/>
        <v>5919.0510154629328</v>
      </c>
      <c r="P42" s="18">
        <v>0</v>
      </c>
      <c r="Q42" s="18">
        <f t="shared" si="12"/>
        <v>34429.823590659631</v>
      </c>
      <c r="R42" s="19">
        <f t="shared" si="13"/>
        <v>166533.18198446408</v>
      </c>
      <c r="S42" s="17">
        <f t="shared" si="4"/>
        <v>1858.2327556433117</v>
      </c>
      <c r="T42" s="18">
        <v>0</v>
      </c>
      <c r="U42" s="18">
        <f t="shared" si="14"/>
        <v>34429.823590659631</v>
      </c>
      <c r="V42" s="39"/>
      <c r="W42" s="39"/>
      <c r="X42" s="39"/>
      <c r="Y42" s="39"/>
      <c r="Z42" s="39"/>
      <c r="AA42" s="39"/>
      <c r="AB42" s="39"/>
      <c r="AC42" s="39"/>
    </row>
    <row r="43" spans="1:31" ht="13.8" x14ac:dyDescent="0.25">
      <c r="A43" s="16" t="s">
        <v>66</v>
      </c>
      <c r="B43" s="19">
        <f t="shared" si="5"/>
        <v>1352808.6443864475</v>
      </c>
      <c r="C43" s="17">
        <f t="shared" si="0"/>
        <v>15095.089790278776</v>
      </c>
      <c r="D43" s="18">
        <v>0</v>
      </c>
      <c r="E43" s="18">
        <f t="shared" si="6"/>
        <v>34429.823590659631</v>
      </c>
      <c r="F43" s="19">
        <f t="shared" si="7"/>
        <v>1106009.6228401936</v>
      </c>
      <c r="G43" s="17">
        <f t="shared" si="1"/>
        <v>12341.22404152516</v>
      </c>
      <c r="H43" s="18">
        <v>0</v>
      </c>
      <c r="I43" s="18">
        <f t="shared" si="8"/>
        <v>34429.823590659631</v>
      </c>
      <c r="J43" s="19">
        <f t="shared" si="9"/>
        <v>824058.76629692747</v>
      </c>
      <c r="K43" s="17">
        <f t="shared" si="2"/>
        <v>9195.1224005965487</v>
      </c>
      <c r="L43" s="18">
        <v>0</v>
      </c>
      <c r="M43" s="18">
        <f t="shared" si="10"/>
        <v>34429.823590659631</v>
      </c>
      <c r="N43" s="19">
        <f t="shared" si="11"/>
        <v>501949.36323925585</v>
      </c>
      <c r="O43" s="17">
        <f t="shared" si="3"/>
        <v>5600.9183114780299</v>
      </c>
      <c r="P43" s="18">
        <v>0</v>
      </c>
      <c r="Q43" s="18">
        <f t="shared" si="12"/>
        <v>34429.823590659631</v>
      </c>
      <c r="R43" s="19">
        <f t="shared" si="13"/>
        <v>133961.59114944778</v>
      </c>
      <c r="S43" s="17">
        <f t="shared" si="4"/>
        <v>1494.7880879092547</v>
      </c>
      <c r="T43" s="18">
        <v>0</v>
      </c>
      <c r="U43" s="18">
        <f t="shared" si="14"/>
        <v>34429.823590659631</v>
      </c>
      <c r="V43" s="39"/>
      <c r="W43" s="39"/>
      <c r="X43" s="39"/>
      <c r="Y43" s="39"/>
      <c r="Z43" s="39"/>
      <c r="AA43" s="39"/>
      <c r="AB43" s="39"/>
      <c r="AC43" s="39"/>
    </row>
    <row r="44" spans="1:31" ht="13.8" x14ac:dyDescent="0.25">
      <c r="A44" s="16" t="s">
        <v>67</v>
      </c>
      <c r="B44" s="19">
        <f t="shared" si="5"/>
        <v>1333473.9105860665</v>
      </c>
      <c r="C44" s="17">
        <f t="shared" si="0"/>
        <v>14879.346385622859</v>
      </c>
      <c r="D44" s="18">
        <v>0</v>
      </c>
      <c r="E44" s="18">
        <f t="shared" si="6"/>
        <v>34429.823590659631</v>
      </c>
      <c r="F44" s="19">
        <f t="shared" si="7"/>
        <v>1083921.0232910591</v>
      </c>
      <c r="G44" s="17">
        <f t="shared" si="1"/>
        <v>12094.7520848894</v>
      </c>
      <c r="H44" s="18">
        <v>0</v>
      </c>
      <c r="I44" s="18">
        <f t="shared" si="8"/>
        <v>34429.823590659631</v>
      </c>
      <c r="J44" s="19">
        <f t="shared" si="9"/>
        <v>798824.06510686444</v>
      </c>
      <c r="K44" s="17">
        <f t="shared" si="2"/>
        <v>8913.5451931507614</v>
      </c>
      <c r="L44" s="18">
        <v>0</v>
      </c>
      <c r="M44" s="18">
        <f t="shared" si="10"/>
        <v>34429.823590659631</v>
      </c>
      <c r="N44" s="19">
        <f t="shared" si="11"/>
        <v>473120.45796007424</v>
      </c>
      <c r="O44" s="17">
        <f t="shared" si="3"/>
        <v>5279.2357767378289</v>
      </c>
      <c r="P44" s="18">
        <v>0</v>
      </c>
      <c r="Q44" s="18">
        <f t="shared" si="12"/>
        <v>34429.823590659631</v>
      </c>
      <c r="R44" s="19">
        <f t="shared" si="13"/>
        <v>101026.55564669741</v>
      </c>
      <c r="S44" s="17">
        <f t="shared" si="4"/>
        <v>1127.2879834243986</v>
      </c>
      <c r="T44" s="18">
        <v>0</v>
      </c>
      <c r="U44" s="18">
        <f t="shared" si="14"/>
        <v>34429.823590659631</v>
      </c>
      <c r="V44" s="39"/>
      <c r="W44" s="39"/>
      <c r="X44" s="39"/>
      <c r="Y44" s="39"/>
      <c r="Z44" s="39"/>
      <c r="AA44" s="39"/>
      <c r="AB44" s="39"/>
      <c r="AC44" s="39"/>
    </row>
    <row r="45" spans="1:31" ht="13.5" customHeight="1" x14ac:dyDescent="0.25">
      <c r="A45" s="16" t="s">
        <v>68</v>
      </c>
      <c r="B45" s="19">
        <f t="shared" si="5"/>
        <v>1313923.4333810299</v>
      </c>
      <c r="C45" s="17">
        <f t="shared" si="0"/>
        <v>14661.195644143325</v>
      </c>
      <c r="D45" s="18">
        <v>0</v>
      </c>
      <c r="E45" s="18">
        <f t="shared" si="6"/>
        <v>34429.823590659631</v>
      </c>
      <c r="F45" s="19">
        <f t="shared" si="7"/>
        <v>1061585.9517852888</v>
      </c>
      <c r="G45" s="17">
        <f t="shared" si="1"/>
        <v>11845.529912004182</v>
      </c>
      <c r="H45" s="18">
        <v>0</v>
      </c>
      <c r="I45" s="18">
        <f t="shared" si="8"/>
        <v>34429.823590659631</v>
      </c>
      <c r="J45" s="19">
        <f t="shared" si="9"/>
        <v>773307.78670935554</v>
      </c>
      <c r="K45" s="17">
        <f t="shared" si="2"/>
        <v>8628.8260533652265</v>
      </c>
      <c r="L45" s="18">
        <v>0</v>
      </c>
      <c r="M45" s="18">
        <f t="shared" si="10"/>
        <v>34429.823590659631</v>
      </c>
      <c r="N45" s="19">
        <f t="shared" si="11"/>
        <v>443969.87014615245</v>
      </c>
      <c r="O45" s="17">
        <f t="shared" si="3"/>
        <v>4953.9638010474846</v>
      </c>
      <c r="P45" s="18">
        <v>0</v>
      </c>
      <c r="Q45" s="18">
        <f t="shared" si="12"/>
        <v>34429.823590659631</v>
      </c>
      <c r="R45" s="19">
        <f t="shared" si="13"/>
        <v>67724.020039462179</v>
      </c>
      <c r="S45" s="17">
        <f t="shared" si="4"/>
        <v>755.68719027366546</v>
      </c>
      <c r="T45" s="18">
        <v>0</v>
      </c>
      <c r="U45" s="18">
        <f t="shared" si="14"/>
        <v>68479.707229735839</v>
      </c>
      <c r="V45" s="39"/>
      <c r="W45" s="39"/>
      <c r="X45" s="39"/>
      <c r="Y45" s="39"/>
      <c r="Z45" s="39"/>
      <c r="AA45" s="39"/>
      <c r="AB45" s="39"/>
      <c r="AC45" s="39"/>
    </row>
    <row r="46" spans="1:31" ht="16.5" customHeight="1" thickBot="1" x14ac:dyDescent="0.3">
      <c r="A46" s="20" t="s">
        <v>18</v>
      </c>
      <c r="B46" s="21"/>
      <c r="C46" s="22">
        <f>SUM(C34:C45)</f>
        <v>189620.36493176944</v>
      </c>
      <c r="D46" s="23">
        <f>SUM(D34:D45)</f>
        <v>194470</v>
      </c>
      <c r="E46" s="23">
        <f>SUM(E34:E45)</f>
        <v>589935.55949725606</v>
      </c>
      <c r="F46" s="21"/>
      <c r="G46" s="22">
        <f>SUM(G34:G45)</f>
        <v>158004.73576003526</v>
      </c>
      <c r="H46" s="23">
        <f>SUM(H34:H45)</f>
        <v>155000</v>
      </c>
      <c r="I46" s="23">
        <f>SUM(I34:I45)</f>
        <v>568157.88308791572</v>
      </c>
      <c r="J46" s="21"/>
      <c r="K46" s="22">
        <f>SUM(K34:K45)</f>
        <v>121663.01415334341</v>
      </c>
      <c r="L46" s="23">
        <f>SUM(L34:L45)</f>
        <v>155000</v>
      </c>
      <c r="M46" s="23">
        <f>SUM(M34:M45)</f>
        <v>568157.88308791572</v>
      </c>
      <c r="N46" s="21"/>
      <c r="O46" s="22">
        <f>SUM(O34:O45)</f>
        <v>80145.10427239479</v>
      </c>
      <c r="P46" s="23">
        <f>SUM(P34:P45)</f>
        <v>155000</v>
      </c>
      <c r="Q46" s="23">
        <f>SUM(Q34:Q45)</f>
        <v>568157.88308791572</v>
      </c>
      <c r="R46" s="21"/>
      <c r="S46" s="22">
        <f>SUM(S34:S45)</f>
        <v>32713.756370451461</v>
      </c>
      <c r="T46" s="23">
        <f>SUM(T34:T45)</f>
        <v>155000</v>
      </c>
      <c r="U46" s="23">
        <f>SUM(U34:U45)</f>
        <v>602207.76672699186</v>
      </c>
      <c r="V46" s="40"/>
      <c r="W46" s="40"/>
      <c r="X46" s="41"/>
      <c r="Y46" s="41"/>
      <c r="Z46" s="40"/>
      <c r="AA46" s="40"/>
      <c r="AB46" s="41"/>
      <c r="AC46" s="41"/>
    </row>
    <row r="47" spans="1:31" ht="15.75" hidden="1" customHeight="1" thickBot="1" x14ac:dyDescent="0.3">
      <c r="A47" s="79" t="s">
        <v>17</v>
      </c>
      <c r="B47" s="73" t="s">
        <v>24</v>
      </c>
      <c r="C47" s="74"/>
      <c r="D47" s="75"/>
      <c r="E47" s="24"/>
      <c r="F47" s="73" t="s">
        <v>25</v>
      </c>
      <c r="G47" s="74"/>
      <c r="H47" s="74"/>
      <c r="I47" s="75"/>
      <c r="J47" s="73" t="s">
        <v>26</v>
      </c>
      <c r="K47" s="74"/>
      <c r="L47" s="74"/>
      <c r="M47" s="75"/>
      <c r="N47" s="73" t="s">
        <v>27</v>
      </c>
      <c r="O47" s="74"/>
      <c r="P47" s="74"/>
      <c r="Q47" s="75"/>
      <c r="R47" s="73" t="s">
        <v>28</v>
      </c>
      <c r="S47" s="74"/>
      <c r="T47" s="74"/>
      <c r="U47" s="75"/>
      <c r="V47" s="138" t="s">
        <v>29</v>
      </c>
      <c r="W47" s="139"/>
      <c r="X47" s="139"/>
      <c r="Y47" s="140"/>
      <c r="Z47" s="138" t="s">
        <v>30</v>
      </c>
      <c r="AA47" s="139"/>
      <c r="AB47" s="139"/>
      <c r="AC47" s="140"/>
    </row>
    <row r="48" spans="1:31" ht="69.599999999999994" hidden="1" thickBot="1" x14ac:dyDescent="0.3">
      <c r="A48" s="80"/>
      <c r="B48" s="25" t="s">
        <v>38</v>
      </c>
      <c r="C48" s="26" t="s">
        <v>39</v>
      </c>
      <c r="D48" s="27" t="s">
        <v>59</v>
      </c>
      <c r="E48" s="26" t="s">
        <v>40</v>
      </c>
      <c r="F48" s="25" t="s">
        <v>38</v>
      </c>
      <c r="G48" s="26" t="s">
        <v>39</v>
      </c>
      <c r="H48" s="27" t="s">
        <v>59</v>
      </c>
      <c r="I48" s="26" t="s">
        <v>40</v>
      </c>
      <c r="J48" s="25" t="s">
        <v>38</v>
      </c>
      <c r="K48" s="26" t="s">
        <v>39</v>
      </c>
      <c r="L48" s="27" t="s">
        <v>59</v>
      </c>
      <c r="M48" s="26" t="s">
        <v>40</v>
      </c>
      <c r="N48" s="25" t="s">
        <v>38</v>
      </c>
      <c r="O48" s="26" t="s">
        <v>39</v>
      </c>
      <c r="P48" s="27" t="s">
        <v>59</v>
      </c>
      <c r="Q48" s="26" t="s">
        <v>40</v>
      </c>
      <c r="R48" s="25" t="s">
        <v>38</v>
      </c>
      <c r="S48" s="26" t="s">
        <v>39</v>
      </c>
      <c r="T48" s="27" t="s">
        <v>59</v>
      </c>
      <c r="U48" s="26" t="s">
        <v>40</v>
      </c>
      <c r="V48" s="25" t="s">
        <v>38</v>
      </c>
      <c r="W48" s="26" t="s">
        <v>39</v>
      </c>
      <c r="X48" s="27" t="s">
        <v>59</v>
      </c>
      <c r="Y48" s="26" t="s">
        <v>40</v>
      </c>
      <c r="Z48" s="25" t="s">
        <v>38</v>
      </c>
      <c r="AA48" s="26" t="s">
        <v>39</v>
      </c>
      <c r="AB48" s="27" t="s">
        <v>59</v>
      </c>
      <c r="AC48" s="26" t="s">
        <v>40</v>
      </c>
    </row>
    <row r="49" spans="1:42" ht="13.8" hidden="1" x14ac:dyDescent="0.25">
      <c r="A49" s="28" t="s">
        <v>14</v>
      </c>
      <c r="B49" s="29">
        <f>IF(data2=1,IF((Z45-sumproplat2)&gt;1,Z45-sumproplat2,0),IF(Z45-(sumproplat2-AA45-AB45)&gt;0,Z45-(AC45-AA45-AB45),0))</f>
        <v>0</v>
      </c>
      <c r="C49" s="30">
        <f t="shared" ref="C49:C60" si="15">IF(data2=1,B49*(proc2/36500)*30.42,B49*(proc2/36000)*30)</f>
        <v>0</v>
      </c>
      <c r="D49" s="6">
        <f>IF(B49=0,0,$J$26*$J$7+$J$27*B49)</f>
        <v>0</v>
      </c>
      <c r="E49" s="6">
        <f t="shared" ref="E49:E60" si="16">IF(data2=1,IF(C49&gt;0.001,C49+D49+sumproplat2,0),IF(B49&gt;sumproplat2*2,sumproplat2+D49,B49+C49+D49))</f>
        <v>0</v>
      </c>
      <c r="F49" s="29">
        <f>IF(data2=1,IF((B60-sumproplat2)&gt;1,B60-sumproplat2,0),IF(B60-(sumproplat2-C60-D60)&gt;0,B60-(E60-C60-D60),0))</f>
        <v>0</v>
      </c>
      <c r="G49" s="30">
        <f t="shared" ref="G49:G60" si="17">IF(data2=1,F49*(proc2/36500)*30.42,F49*(proc2/36000)*30)</f>
        <v>0</v>
      </c>
      <c r="H49" s="6">
        <f>IF(F49=0,0,$J$26*$J$7+$J$27*F49)</f>
        <v>0</v>
      </c>
      <c r="I49" s="6">
        <f>IF(data2=1,IF(G49&gt;0.001,G49+H49+sumproplat2,0),IF(F49&gt;sumproplat2*2,sumproplat2+H49,F49+G49+H49))</f>
        <v>0</v>
      </c>
      <c r="J49" s="29">
        <f>IF(data2=1,IF((F60-sumproplat2)&gt;1,F60-sumproplat2,0),IF(F60-(sumproplat2-G60-H60)&gt;0,F60-(I60-G60-H60),0))</f>
        <v>0</v>
      </c>
      <c r="K49" s="30">
        <f t="shared" ref="K49:K60" si="18">IF(data2=1,J49*(proc2/36500)*30.42,J49*(proc2/36000)*30)</f>
        <v>0</v>
      </c>
      <c r="L49" s="6">
        <f>IF(J49=0,0,$J$26*$J$7+$J$27*J49)</f>
        <v>0</v>
      </c>
      <c r="M49" s="6">
        <f>IF(data2=1,IF(K49&gt;0.001,K49+L49+sumproplat2,0),IF(J49&gt;sumproplat2*2,sumproplat2+L49,J49+K49+L49))</f>
        <v>0</v>
      </c>
      <c r="N49" s="29">
        <f>IF(data2=1,IF((J60-sumproplat2)&gt;1,J60-sumproplat2,0),IF(J60-(sumproplat2-K60-L60)&gt;0,J60-(M60-K60-L60),0))</f>
        <v>0</v>
      </c>
      <c r="O49" s="30">
        <f t="shared" ref="O49:O60" si="19">IF(data2=1,N49*(proc2/36500)*30.42,N49*(proc2/36000)*30)</f>
        <v>0</v>
      </c>
      <c r="P49" s="6">
        <f>IF(N49=0,0,$J$26*$J$7+$J$27*N49)</f>
        <v>0</v>
      </c>
      <c r="Q49" s="6">
        <f>IF(data2=1,IF(O49&gt;0.001,O49+P49+sumproplat2,0),IF(N49&gt;sumproplat2*2,sumproplat2+P49,N49+O49+P49))</f>
        <v>0</v>
      </c>
      <c r="R49" s="29">
        <f>IF(data2=1,IF((N60-sumproplat2)&gt;1,N60-sumproplat2,0),IF(N60-(sumproplat2-O60-P60)&gt;0,N60-(Q60-O60-P60),0))</f>
        <v>0</v>
      </c>
      <c r="S49" s="30">
        <f t="shared" ref="S49:S60" si="20">IF(data2=1,R49*(proc2/36500)*30.42,R49*(proc2/36000)*30)</f>
        <v>0</v>
      </c>
      <c r="T49" s="6">
        <f>IF(R49=0,0,$J$26*$J$7+$J$27*R49)</f>
        <v>0</v>
      </c>
      <c r="U49" s="6">
        <f>IF(data2=1,IF(S49&gt;0.001,S49+T49+sumproplat2,0),IF(R49&gt;sumproplat2*2,sumproplat2+T49,R49+S49+T49))</f>
        <v>0</v>
      </c>
      <c r="V49" s="29">
        <f>IF(data2=1,IF((R60-sumproplat2)&gt;1,R60-sumproplat2,0),IF(R60-(sumproplat2-S60-T60)&gt;0,R60-(U60-S60-T60),0))</f>
        <v>0</v>
      </c>
      <c r="W49" s="30">
        <f t="shared" ref="W49:W60" si="21">IF(data2=1,V49*(proc2/36500)*30.42,V49*(proc2/36000)*30)</f>
        <v>0</v>
      </c>
      <c r="X49" s="6">
        <f>IF(V49=0,0,$J$26*$J$7+$J$27*V49)</f>
        <v>0</v>
      </c>
      <c r="Y49" s="6">
        <f>IF(data2=1,IF(W49&gt;0.001,W49+X49+sumproplat2,0),IF(V49&gt;sumproplat2*2,sumproplat2+X49,V49+W49+X49))</f>
        <v>0</v>
      </c>
      <c r="Z49" s="29">
        <f>IF(data2=1,IF((V60-sumproplat2)&gt;1,V60-sumproplat2,0),IF(V60-(sumproplat2-W60-X60)&gt;0,V60-(Y60-W60-X60),0))</f>
        <v>0</v>
      </c>
      <c r="AA49" s="30">
        <f t="shared" ref="AA49:AA60" si="22">IF(data2=1,Z49*(proc2/36500)*30.42,Z49*(proc2/36000)*30)</f>
        <v>0</v>
      </c>
      <c r="AB49" s="6">
        <f>IF(Z49=0,0,$J$26*$J$7+$J$27*Z49)</f>
        <v>0</v>
      </c>
      <c r="AC49" s="6">
        <f>IF(data2=1,IF(AA49&gt;0.001,AA49+AB49+sumproplat2,0),IF(Z49&gt;sumproplat2*2,sumproplat2+AB49,Z49+AA49+AB49))</f>
        <v>0</v>
      </c>
    </row>
    <row r="50" spans="1:42" ht="13.8" hidden="1" x14ac:dyDescent="0.25">
      <c r="A50" s="28" t="s">
        <v>15</v>
      </c>
      <c r="B50" s="29">
        <f t="shared" ref="B50:B60" si="23">IF(data2=1,IF((B49-sumproplat2)&gt;1,B49-sumproplat2,0),IF(B49-(sumproplat2-C49-D49)&gt;0,B49-(E49-C49-D49),0))</f>
        <v>0</v>
      </c>
      <c r="C50" s="30">
        <f t="shared" si="15"/>
        <v>0</v>
      </c>
      <c r="D50" s="6">
        <v>0</v>
      </c>
      <c r="E50" s="6">
        <f t="shared" si="16"/>
        <v>0</v>
      </c>
      <c r="F50" s="29">
        <f t="shared" ref="F50:F60" si="24">IF(data2=1,IF((F49-sumproplat2)&gt;1,F49-sumproplat2,0),IF(F49-(sumproplat2-G49-H49)&gt;0,F49-(I49-G49-H49),0))</f>
        <v>0</v>
      </c>
      <c r="G50" s="30">
        <f t="shared" si="17"/>
        <v>0</v>
      </c>
      <c r="H50" s="6">
        <v>0</v>
      </c>
      <c r="I50" s="6">
        <f t="shared" ref="I50:I60" si="25">IF(data2=1,IF(G50&gt;0.001,G50+H50+sumproplat2,0),IF(F50&gt;sumproplat2*2,sumproplat2,F50+G50+H50))</f>
        <v>0</v>
      </c>
      <c r="J50" s="29">
        <f t="shared" ref="J50:J60" si="26">IF(data2=1,IF((J49-sumproplat2)&gt;1,J49-sumproplat2,0),IF(J49-(sumproplat2-K49-L49)&gt;0,J49-(M49-K49-L49),0))</f>
        <v>0</v>
      </c>
      <c r="K50" s="30">
        <f t="shared" si="18"/>
        <v>0</v>
      </c>
      <c r="L50" s="6">
        <v>0</v>
      </c>
      <c r="M50" s="6">
        <f t="shared" ref="M50:M60" si="27">IF(data2=1,IF(K50&gt;0.001,K50+L50+sumproplat2,0),IF(J50&gt;sumproplat2*2,sumproplat2,J50+K50+L50))</f>
        <v>0</v>
      </c>
      <c r="N50" s="29">
        <f t="shared" ref="N50:N60" si="28">IF(data2=1,IF((N49-sumproplat2)&gt;1,N49-sumproplat2,0),IF(N49-(sumproplat2-O49-P49)&gt;0,N49-(Q49-O49-P49),0))</f>
        <v>0</v>
      </c>
      <c r="O50" s="30">
        <f t="shared" si="19"/>
        <v>0</v>
      </c>
      <c r="P50" s="6">
        <v>0</v>
      </c>
      <c r="Q50" s="6">
        <f t="shared" ref="Q50:Q60" si="29">IF(data2=1,IF(O50&gt;0.001,O50+P50+sumproplat2,0),IF(N50&gt;sumproplat2*2,sumproplat2,N50+O50+P50))</f>
        <v>0</v>
      </c>
      <c r="R50" s="29">
        <f t="shared" ref="R50:R60" si="30">IF(data2=1,IF((R49-sumproplat2)&gt;1,R49-sumproplat2,0),IF(R49-(sumproplat2-S49-T49)&gt;0,R49-(U49-S49-T49),0))</f>
        <v>0</v>
      </c>
      <c r="S50" s="30">
        <f t="shared" si="20"/>
        <v>0</v>
      </c>
      <c r="T50" s="6">
        <v>0</v>
      </c>
      <c r="U50" s="6">
        <f t="shared" ref="U50:U60" si="31">IF(data2=1,IF(S50&gt;0.001,S50+T50+sumproplat2,0),IF(R50&gt;sumproplat2*2,sumproplat2,R50+S50+T50))</f>
        <v>0</v>
      </c>
      <c r="V50" s="29">
        <f t="shared" ref="V50:V60" si="32">IF(data2=1,IF((V49-sumproplat2)&gt;1,V49-sumproplat2,0),IF(V49-(sumproplat2-W49-X49)&gt;0,V49-(Y49-W49-X49),0))</f>
        <v>0</v>
      </c>
      <c r="W50" s="30">
        <f t="shared" si="21"/>
        <v>0</v>
      </c>
      <c r="X50" s="6">
        <v>0</v>
      </c>
      <c r="Y50" s="6">
        <f t="shared" ref="Y50:Y60" si="33">IF(data2=1,IF(W50&gt;0.001,W50+X50+sumproplat2,0),IF(V50&gt;sumproplat2*2,sumproplat2,V50+W50+X50))</f>
        <v>0</v>
      </c>
      <c r="Z50" s="29">
        <f t="shared" ref="Z50:Z60" si="34">IF(data2=1,IF((Z49-sumproplat2)&gt;1,Z49-sumproplat2,0),IF(Z49-(sumproplat2-AA49-AB49)&gt;0,Z49-(AC49-AA49-AB49),0))</f>
        <v>0</v>
      </c>
      <c r="AA50" s="30">
        <f t="shared" si="22"/>
        <v>0</v>
      </c>
      <c r="AB50" s="6">
        <v>0</v>
      </c>
      <c r="AC50" s="6">
        <f t="shared" ref="AC50:AC60" si="35">IF(data2=1,IF(AA50&gt;0.001,AA50+AB50+sumproplat2,0),IF(Z50&gt;sumproplat2*2,sumproplat2,Z50+AA50+AB50))</f>
        <v>0</v>
      </c>
    </row>
    <row r="51" spans="1:42" ht="13.8" hidden="1" x14ac:dyDescent="0.25">
      <c r="A51" s="28" t="s">
        <v>16</v>
      </c>
      <c r="B51" s="29">
        <f t="shared" si="23"/>
        <v>0</v>
      </c>
      <c r="C51" s="30">
        <f t="shared" si="15"/>
        <v>0</v>
      </c>
      <c r="D51" s="6">
        <v>0</v>
      </c>
      <c r="E51" s="6">
        <f t="shared" si="16"/>
        <v>0</v>
      </c>
      <c r="F51" s="29">
        <f t="shared" si="24"/>
        <v>0</v>
      </c>
      <c r="G51" s="30">
        <f t="shared" si="17"/>
        <v>0</v>
      </c>
      <c r="H51" s="6">
        <v>0</v>
      </c>
      <c r="I51" s="6">
        <f t="shared" si="25"/>
        <v>0</v>
      </c>
      <c r="J51" s="29">
        <f t="shared" si="26"/>
        <v>0</v>
      </c>
      <c r="K51" s="30">
        <f t="shared" si="18"/>
        <v>0</v>
      </c>
      <c r="L51" s="6">
        <v>0</v>
      </c>
      <c r="M51" s="6">
        <f t="shared" si="27"/>
        <v>0</v>
      </c>
      <c r="N51" s="29">
        <f t="shared" si="28"/>
        <v>0</v>
      </c>
      <c r="O51" s="30">
        <f t="shared" si="19"/>
        <v>0</v>
      </c>
      <c r="P51" s="6">
        <v>0</v>
      </c>
      <c r="Q51" s="6">
        <f t="shared" si="29"/>
        <v>0</v>
      </c>
      <c r="R51" s="29">
        <f t="shared" si="30"/>
        <v>0</v>
      </c>
      <c r="S51" s="30">
        <f t="shared" si="20"/>
        <v>0</v>
      </c>
      <c r="T51" s="6">
        <v>0</v>
      </c>
      <c r="U51" s="6">
        <f t="shared" si="31"/>
        <v>0</v>
      </c>
      <c r="V51" s="29">
        <f t="shared" si="32"/>
        <v>0</v>
      </c>
      <c r="W51" s="30">
        <f t="shared" si="21"/>
        <v>0</v>
      </c>
      <c r="X51" s="6">
        <v>0</v>
      </c>
      <c r="Y51" s="6">
        <f t="shared" si="33"/>
        <v>0</v>
      </c>
      <c r="Z51" s="29">
        <f t="shared" si="34"/>
        <v>0</v>
      </c>
      <c r="AA51" s="30">
        <f t="shared" si="22"/>
        <v>0</v>
      </c>
      <c r="AB51" s="6">
        <v>0</v>
      </c>
      <c r="AC51" s="6">
        <f t="shared" si="35"/>
        <v>0</v>
      </c>
    </row>
    <row r="52" spans="1:42" ht="13.8" hidden="1" x14ac:dyDescent="0.25">
      <c r="A52" s="28" t="s">
        <v>60</v>
      </c>
      <c r="B52" s="29">
        <f t="shared" si="23"/>
        <v>0</v>
      </c>
      <c r="C52" s="30">
        <f t="shared" si="15"/>
        <v>0</v>
      </c>
      <c r="D52" s="6">
        <v>0</v>
      </c>
      <c r="E52" s="6">
        <f t="shared" si="16"/>
        <v>0</v>
      </c>
      <c r="F52" s="29">
        <f t="shared" si="24"/>
        <v>0</v>
      </c>
      <c r="G52" s="30">
        <f t="shared" si="17"/>
        <v>0</v>
      </c>
      <c r="H52" s="6">
        <v>0</v>
      </c>
      <c r="I52" s="6">
        <f t="shared" si="25"/>
        <v>0</v>
      </c>
      <c r="J52" s="29">
        <f t="shared" si="26"/>
        <v>0</v>
      </c>
      <c r="K52" s="30">
        <f t="shared" si="18"/>
        <v>0</v>
      </c>
      <c r="L52" s="6">
        <v>0</v>
      </c>
      <c r="M52" s="6">
        <f t="shared" si="27"/>
        <v>0</v>
      </c>
      <c r="N52" s="29">
        <f t="shared" si="28"/>
        <v>0</v>
      </c>
      <c r="O52" s="30">
        <f t="shared" si="19"/>
        <v>0</v>
      </c>
      <c r="P52" s="6">
        <v>0</v>
      </c>
      <c r="Q52" s="6">
        <f t="shared" si="29"/>
        <v>0</v>
      </c>
      <c r="R52" s="29">
        <f t="shared" si="30"/>
        <v>0</v>
      </c>
      <c r="S52" s="30">
        <f t="shared" si="20"/>
        <v>0</v>
      </c>
      <c r="T52" s="6">
        <v>0</v>
      </c>
      <c r="U52" s="6">
        <f t="shared" si="31"/>
        <v>0</v>
      </c>
      <c r="V52" s="29">
        <f t="shared" si="32"/>
        <v>0</v>
      </c>
      <c r="W52" s="30">
        <f t="shared" si="21"/>
        <v>0</v>
      </c>
      <c r="X52" s="6">
        <v>0</v>
      </c>
      <c r="Y52" s="6">
        <f t="shared" si="33"/>
        <v>0</v>
      </c>
      <c r="Z52" s="29">
        <f t="shared" si="34"/>
        <v>0</v>
      </c>
      <c r="AA52" s="30">
        <f t="shared" si="22"/>
        <v>0</v>
      </c>
      <c r="AB52" s="6">
        <v>0</v>
      </c>
      <c r="AC52" s="6">
        <f t="shared" si="35"/>
        <v>0</v>
      </c>
    </row>
    <row r="53" spans="1:42" ht="13.8" hidden="1" x14ac:dyDescent="0.25">
      <c r="A53" s="28" t="s">
        <v>61</v>
      </c>
      <c r="B53" s="29">
        <f t="shared" si="23"/>
        <v>0</v>
      </c>
      <c r="C53" s="30">
        <f t="shared" si="15"/>
        <v>0</v>
      </c>
      <c r="D53" s="6">
        <v>0</v>
      </c>
      <c r="E53" s="6">
        <f t="shared" si="16"/>
        <v>0</v>
      </c>
      <c r="F53" s="29">
        <f t="shared" si="24"/>
        <v>0</v>
      </c>
      <c r="G53" s="30">
        <f t="shared" si="17"/>
        <v>0</v>
      </c>
      <c r="H53" s="6">
        <v>0</v>
      </c>
      <c r="I53" s="6">
        <f t="shared" si="25"/>
        <v>0</v>
      </c>
      <c r="J53" s="29">
        <f t="shared" si="26"/>
        <v>0</v>
      </c>
      <c r="K53" s="30">
        <f t="shared" si="18"/>
        <v>0</v>
      </c>
      <c r="L53" s="6">
        <v>0</v>
      </c>
      <c r="M53" s="6">
        <f t="shared" si="27"/>
        <v>0</v>
      </c>
      <c r="N53" s="29">
        <f t="shared" si="28"/>
        <v>0</v>
      </c>
      <c r="O53" s="30">
        <f t="shared" si="19"/>
        <v>0</v>
      </c>
      <c r="P53" s="6">
        <v>0</v>
      </c>
      <c r="Q53" s="6">
        <f t="shared" si="29"/>
        <v>0</v>
      </c>
      <c r="R53" s="29">
        <f t="shared" si="30"/>
        <v>0</v>
      </c>
      <c r="S53" s="30">
        <f t="shared" si="20"/>
        <v>0</v>
      </c>
      <c r="T53" s="6">
        <v>0</v>
      </c>
      <c r="U53" s="6">
        <f t="shared" si="31"/>
        <v>0</v>
      </c>
      <c r="V53" s="29">
        <f t="shared" si="32"/>
        <v>0</v>
      </c>
      <c r="W53" s="30">
        <f t="shared" si="21"/>
        <v>0</v>
      </c>
      <c r="X53" s="6">
        <v>0</v>
      </c>
      <c r="Y53" s="6">
        <f t="shared" si="33"/>
        <v>0</v>
      </c>
      <c r="Z53" s="29">
        <f t="shared" si="34"/>
        <v>0</v>
      </c>
      <c r="AA53" s="30">
        <f t="shared" si="22"/>
        <v>0</v>
      </c>
      <c r="AB53" s="6">
        <v>0</v>
      </c>
      <c r="AC53" s="6">
        <f t="shared" si="35"/>
        <v>0</v>
      </c>
      <c r="AD53" s="2"/>
      <c r="AE53" s="2"/>
      <c r="AF53" s="2"/>
      <c r="AG53" s="2"/>
      <c r="AH53" s="2"/>
      <c r="AI53" s="2"/>
      <c r="AJ53" s="2"/>
      <c r="AK53" s="2"/>
      <c r="AL53" s="2"/>
      <c r="AM53" s="2"/>
      <c r="AN53" s="2"/>
      <c r="AO53" s="2"/>
      <c r="AP53" s="2"/>
    </row>
    <row r="54" spans="1:42" ht="13.8" hidden="1" x14ac:dyDescent="0.25">
      <c r="A54" s="28" t="s">
        <v>62</v>
      </c>
      <c r="B54" s="29">
        <f t="shared" si="23"/>
        <v>0</v>
      </c>
      <c r="C54" s="30">
        <f t="shared" si="15"/>
        <v>0</v>
      </c>
      <c r="D54" s="6">
        <v>0</v>
      </c>
      <c r="E54" s="6">
        <f t="shared" si="16"/>
        <v>0</v>
      </c>
      <c r="F54" s="29">
        <f t="shared" si="24"/>
        <v>0</v>
      </c>
      <c r="G54" s="30">
        <f t="shared" si="17"/>
        <v>0</v>
      </c>
      <c r="H54" s="6">
        <v>0</v>
      </c>
      <c r="I54" s="6">
        <f t="shared" si="25"/>
        <v>0</v>
      </c>
      <c r="J54" s="29">
        <f t="shared" si="26"/>
        <v>0</v>
      </c>
      <c r="K54" s="30">
        <f t="shared" si="18"/>
        <v>0</v>
      </c>
      <c r="L54" s="6">
        <v>0</v>
      </c>
      <c r="M54" s="6">
        <f t="shared" si="27"/>
        <v>0</v>
      </c>
      <c r="N54" s="29">
        <f t="shared" si="28"/>
        <v>0</v>
      </c>
      <c r="O54" s="30">
        <f t="shared" si="19"/>
        <v>0</v>
      </c>
      <c r="P54" s="6">
        <v>0</v>
      </c>
      <c r="Q54" s="6">
        <f t="shared" si="29"/>
        <v>0</v>
      </c>
      <c r="R54" s="29">
        <f t="shared" si="30"/>
        <v>0</v>
      </c>
      <c r="S54" s="30">
        <f t="shared" si="20"/>
        <v>0</v>
      </c>
      <c r="T54" s="6">
        <v>0</v>
      </c>
      <c r="U54" s="6">
        <f t="shared" si="31"/>
        <v>0</v>
      </c>
      <c r="V54" s="29">
        <f t="shared" si="32"/>
        <v>0</v>
      </c>
      <c r="W54" s="30">
        <f t="shared" si="21"/>
        <v>0</v>
      </c>
      <c r="X54" s="6">
        <v>0</v>
      </c>
      <c r="Y54" s="6">
        <f t="shared" si="33"/>
        <v>0</v>
      </c>
      <c r="Z54" s="29">
        <f t="shared" si="34"/>
        <v>0</v>
      </c>
      <c r="AA54" s="30">
        <f t="shared" si="22"/>
        <v>0</v>
      </c>
      <c r="AB54" s="6">
        <v>0</v>
      </c>
      <c r="AC54" s="6">
        <f t="shared" si="35"/>
        <v>0</v>
      </c>
      <c r="AD54" s="2"/>
      <c r="AE54" s="2"/>
      <c r="AF54" s="2"/>
      <c r="AG54" s="2"/>
      <c r="AH54" s="2"/>
      <c r="AI54" s="2"/>
      <c r="AJ54" s="2"/>
      <c r="AK54" s="2"/>
      <c r="AL54" s="2"/>
      <c r="AM54" s="2"/>
      <c r="AN54" s="2"/>
      <c r="AO54" s="2"/>
      <c r="AP54" s="2"/>
    </row>
    <row r="55" spans="1:42" ht="13.8" hidden="1" x14ac:dyDescent="0.25">
      <c r="A55" s="28" t="s">
        <v>63</v>
      </c>
      <c r="B55" s="29">
        <f t="shared" si="23"/>
        <v>0</v>
      </c>
      <c r="C55" s="30">
        <f t="shared" si="15"/>
        <v>0</v>
      </c>
      <c r="D55" s="6">
        <v>0</v>
      </c>
      <c r="E55" s="6">
        <f t="shared" si="16"/>
        <v>0</v>
      </c>
      <c r="F55" s="29">
        <f t="shared" si="24"/>
        <v>0</v>
      </c>
      <c r="G55" s="30">
        <f t="shared" si="17"/>
        <v>0</v>
      </c>
      <c r="H55" s="6">
        <v>0</v>
      </c>
      <c r="I55" s="6">
        <f t="shared" si="25"/>
        <v>0</v>
      </c>
      <c r="J55" s="29">
        <f t="shared" si="26"/>
        <v>0</v>
      </c>
      <c r="K55" s="30">
        <f t="shared" si="18"/>
        <v>0</v>
      </c>
      <c r="L55" s="6">
        <v>0</v>
      </c>
      <c r="M55" s="6">
        <f t="shared" si="27"/>
        <v>0</v>
      </c>
      <c r="N55" s="29">
        <f t="shared" si="28"/>
        <v>0</v>
      </c>
      <c r="O55" s="30">
        <f t="shared" si="19"/>
        <v>0</v>
      </c>
      <c r="P55" s="6">
        <v>0</v>
      </c>
      <c r="Q55" s="6">
        <f t="shared" si="29"/>
        <v>0</v>
      </c>
      <c r="R55" s="29">
        <f t="shared" si="30"/>
        <v>0</v>
      </c>
      <c r="S55" s="30">
        <f t="shared" si="20"/>
        <v>0</v>
      </c>
      <c r="T55" s="6">
        <v>0</v>
      </c>
      <c r="U55" s="6">
        <f t="shared" si="31"/>
        <v>0</v>
      </c>
      <c r="V55" s="29">
        <f t="shared" si="32"/>
        <v>0</v>
      </c>
      <c r="W55" s="30">
        <f t="shared" si="21"/>
        <v>0</v>
      </c>
      <c r="X55" s="6">
        <v>0</v>
      </c>
      <c r="Y55" s="6">
        <f t="shared" si="33"/>
        <v>0</v>
      </c>
      <c r="Z55" s="29">
        <f t="shared" si="34"/>
        <v>0</v>
      </c>
      <c r="AA55" s="30">
        <f t="shared" si="22"/>
        <v>0</v>
      </c>
      <c r="AB55" s="6">
        <v>0</v>
      </c>
      <c r="AC55" s="6">
        <f t="shared" si="35"/>
        <v>0</v>
      </c>
      <c r="AD55" s="2"/>
      <c r="AE55" s="2"/>
      <c r="AF55" s="2"/>
      <c r="AG55" s="2"/>
      <c r="AH55" s="2"/>
      <c r="AI55" s="2"/>
      <c r="AJ55" s="2"/>
      <c r="AK55" s="2"/>
      <c r="AL55" s="2"/>
      <c r="AM55" s="2"/>
      <c r="AN55" s="2"/>
      <c r="AO55" s="2"/>
      <c r="AP55" s="2"/>
    </row>
    <row r="56" spans="1:42" ht="13.8" hidden="1" x14ac:dyDescent="0.25">
      <c r="A56" s="28" t="s">
        <v>64</v>
      </c>
      <c r="B56" s="29">
        <f t="shared" si="23"/>
        <v>0</v>
      </c>
      <c r="C56" s="30">
        <f t="shared" si="15"/>
        <v>0</v>
      </c>
      <c r="D56" s="6">
        <v>0</v>
      </c>
      <c r="E56" s="6">
        <f t="shared" si="16"/>
        <v>0</v>
      </c>
      <c r="F56" s="29">
        <f t="shared" si="24"/>
        <v>0</v>
      </c>
      <c r="G56" s="30">
        <f t="shared" si="17"/>
        <v>0</v>
      </c>
      <c r="H56" s="6">
        <v>0</v>
      </c>
      <c r="I56" s="6">
        <f t="shared" si="25"/>
        <v>0</v>
      </c>
      <c r="J56" s="29">
        <f t="shared" si="26"/>
        <v>0</v>
      </c>
      <c r="K56" s="30">
        <f t="shared" si="18"/>
        <v>0</v>
      </c>
      <c r="L56" s="6">
        <v>0</v>
      </c>
      <c r="M56" s="6">
        <f t="shared" si="27"/>
        <v>0</v>
      </c>
      <c r="N56" s="29">
        <f t="shared" si="28"/>
        <v>0</v>
      </c>
      <c r="O56" s="30">
        <f t="shared" si="19"/>
        <v>0</v>
      </c>
      <c r="P56" s="6">
        <v>0</v>
      </c>
      <c r="Q56" s="6">
        <f t="shared" si="29"/>
        <v>0</v>
      </c>
      <c r="R56" s="29">
        <f t="shared" si="30"/>
        <v>0</v>
      </c>
      <c r="S56" s="30">
        <f t="shared" si="20"/>
        <v>0</v>
      </c>
      <c r="T56" s="6">
        <v>0</v>
      </c>
      <c r="U56" s="6">
        <f t="shared" si="31"/>
        <v>0</v>
      </c>
      <c r="V56" s="29">
        <f t="shared" si="32"/>
        <v>0</v>
      </c>
      <c r="W56" s="30">
        <f t="shared" si="21"/>
        <v>0</v>
      </c>
      <c r="X56" s="6">
        <v>0</v>
      </c>
      <c r="Y56" s="6">
        <f t="shared" si="33"/>
        <v>0</v>
      </c>
      <c r="Z56" s="29">
        <f t="shared" si="34"/>
        <v>0</v>
      </c>
      <c r="AA56" s="30">
        <f t="shared" si="22"/>
        <v>0</v>
      </c>
      <c r="AB56" s="6">
        <v>0</v>
      </c>
      <c r="AC56" s="6">
        <f t="shared" si="35"/>
        <v>0</v>
      </c>
      <c r="AD56" s="2"/>
      <c r="AE56" s="2"/>
      <c r="AF56" s="2"/>
      <c r="AG56" s="2"/>
      <c r="AH56" s="2"/>
      <c r="AI56" s="2"/>
      <c r="AJ56" s="2"/>
      <c r="AK56" s="2"/>
      <c r="AL56" s="2"/>
      <c r="AM56" s="2"/>
      <c r="AN56" s="2"/>
      <c r="AO56" s="2"/>
      <c r="AP56" s="2"/>
    </row>
    <row r="57" spans="1:42" ht="13.8" hidden="1" x14ac:dyDescent="0.25">
      <c r="A57" s="28" t="s">
        <v>65</v>
      </c>
      <c r="B57" s="29">
        <f t="shared" si="23"/>
        <v>0</v>
      </c>
      <c r="C57" s="30">
        <f t="shared" si="15"/>
        <v>0</v>
      </c>
      <c r="D57" s="6">
        <v>0</v>
      </c>
      <c r="E57" s="6">
        <f t="shared" si="16"/>
        <v>0</v>
      </c>
      <c r="F57" s="29">
        <f t="shared" si="24"/>
        <v>0</v>
      </c>
      <c r="G57" s="30">
        <f t="shared" si="17"/>
        <v>0</v>
      </c>
      <c r="H57" s="6">
        <v>0</v>
      </c>
      <c r="I57" s="6">
        <f t="shared" si="25"/>
        <v>0</v>
      </c>
      <c r="J57" s="29">
        <f t="shared" si="26"/>
        <v>0</v>
      </c>
      <c r="K57" s="30">
        <f t="shared" si="18"/>
        <v>0</v>
      </c>
      <c r="L57" s="6">
        <v>0</v>
      </c>
      <c r="M57" s="6">
        <f t="shared" si="27"/>
        <v>0</v>
      </c>
      <c r="N57" s="29">
        <f t="shared" si="28"/>
        <v>0</v>
      </c>
      <c r="O57" s="30">
        <f t="shared" si="19"/>
        <v>0</v>
      </c>
      <c r="P57" s="6">
        <v>0</v>
      </c>
      <c r="Q57" s="6">
        <f t="shared" si="29"/>
        <v>0</v>
      </c>
      <c r="R57" s="29">
        <f t="shared" si="30"/>
        <v>0</v>
      </c>
      <c r="S57" s="30">
        <f t="shared" si="20"/>
        <v>0</v>
      </c>
      <c r="T57" s="6">
        <v>0</v>
      </c>
      <c r="U57" s="6">
        <f t="shared" si="31"/>
        <v>0</v>
      </c>
      <c r="V57" s="29">
        <f t="shared" si="32"/>
        <v>0</v>
      </c>
      <c r="W57" s="30">
        <f t="shared" si="21"/>
        <v>0</v>
      </c>
      <c r="X57" s="6">
        <v>0</v>
      </c>
      <c r="Y57" s="6">
        <f t="shared" si="33"/>
        <v>0</v>
      </c>
      <c r="Z57" s="29">
        <f t="shared" si="34"/>
        <v>0</v>
      </c>
      <c r="AA57" s="30">
        <f t="shared" si="22"/>
        <v>0</v>
      </c>
      <c r="AB57" s="6">
        <v>0</v>
      </c>
      <c r="AC57" s="6">
        <f t="shared" si="35"/>
        <v>0</v>
      </c>
      <c r="AD57" s="2"/>
      <c r="AE57" s="2"/>
      <c r="AF57" s="2"/>
      <c r="AG57" s="2"/>
      <c r="AH57" s="2"/>
      <c r="AI57" s="2"/>
      <c r="AJ57" s="2"/>
      <c r="AK57" s="2"/>
      <c r="AL57" s="2"/>
      <c r="AM57" s="2"/>
      <c r="AN57" s="2"/>
      <c r="AO57" s="2"/>
      <c r="AP57" s="2"/>
    </row>
    <row r="58" spans="1:42" ht="13.8" hidden="1" x14ac:dyDescent="0.25">
      <c r="A58" s="28" t="s">
        <v>66</v>
      </c>
      <c r="B58" s="29">
        <f t="shared" si="23"/>
        <v>0</v>
      </c>
      <c r="C58" s="30">
        <f t="shared" si="15"/>
        <v>0</v>
      </c>
      <c r="D58" s="6">
        <v>0</v>
      </c>
      <c r="E58" s="6">
        <f t="shared" si="16"/>
        <v>0</v>
      </c>
      <c r="F58" s="29">
        <f t="shared" si="24"/>
        <v>0</v>
      </c>
      <c r="G58" s="30">
        <f t="shared" si="17"/>
        <v>0</v>
      </c>
      <c r="H58" s="6">
        <v>0</v>
      </c>
      <c r="I58" s="6">
        <f t="shared" si="25"/>
        <v>0</v>
      </c>
      <c r="J58" s="29">
        <f t="shared" si="26"/>
        <v>0</v>
      </c>
      <c r="K58" s="30">
        <f t="shared" si="18"/>
        <v>0</v>
      </c>
      <c r="L58" s="6">
        <v>0</v>
      </c>
      <c r="M58" s="6">
        <f t="shared" si="27"/>
        <v>0</v>
      </c>
      <c r="N58" s="29">
        <f t="shared" si="28"/>
        <v>0</v>
      </c>
      <c r="O58" s="30">
        <f t="shared" si="19"/>
        <v>0</v>
      </c>
      <c r="P58" s="6">
        <v>0</v>
      </c>
      <c r="Q58" s="6">
        <f t="shared" si="29"/>
        <v>0</v>
      </c>
      <c r="R58" s="29">
        <f t="shared" si="30"/>
        <v>0</v>
      </c>
      <c r="S58" s="30">
        <f t="shared" si="20"/>
        <v>0</v>
      </c>
      <c r="T58" s="6">
        <v>0</v>
      </c>
      <c r="U58" s="6">
        <f t="shared" si="31"/>
        <v>0</v>
      </c>
      <c r="V58" s="29">
        <f t="shared" si="32"/>
        <v>0</v>
      </c>
      <c r="W58" s="30">
        <f t="shared" si="21"/>
        <v>0</v>
      </c>
      <c r="X58" s="6">
        <v>0</v>
      </c>
      <c r="Y58" s="6">
        <f t="shared" si="33"/>
        <v>0</v>
      </c>
      <c r="Z58" s="29">
        <f t="shared" si="34"/>
        <v>0</v>
      </c>
      <c r="AA58" s="30">
        <f t="shared" si="22"/>
        <v>0</v>
      </c>
      <c r="AB58" s="6">
        <v>0</v>
      </c>
      <c r="AC58" s="6">
        <f t="shared" si="35"/>
        <v>0</v>
      </c>
      <c r="AD58" s="2"/>
      <c r="AE58" s="2"/>
      <c r="AF58" s="2"/>
      <c r="AG58" s="2"/>
      <c r="AH58" s="2"/>
      <c r="AI58" s="2"/>
      <c r="AJ58" s="2"/>
      <c r="AK58" s="2"/>
      <c r="AL58" s="2"/>
      <c r="AM58" s="2"/>
      <c r="AN58" s="2"/>
      <c r="AO58" s="2"/>
      <c r="AP58" s="2"/>
    </row>
    <row r="59" spans="1:42" ht="13.8" hidden="1" x14ac:dyDescent="0.25">
      <c r="A59" s="28" t="s">
        <v>67</v>
      </c>
      <c r="B59" s="29">
        <f t="shared" si="23"/>
        <v>0</v>
      </c>
      <c r="C59" s="30">
        <f t="shared" si="15"/>
        <v>0</v>
      </c>
      <c r="D59" s="6">
        <v>0</v>
      </c>
      <c r="E59" s="6">
        <f t="shared" si="16"/>
        <v>0</v>
      </c>
      <c r="F59" s="29">
        <f t="shared" si="24"/>
        <v>0</v>
      </c>
      <c r="G59" s="30">
        <f t="shared" si="17"/>
        <v>0</v>
      </c>
      <c r="H59" s="6">
        <v>0</v>
      </c>
      <c r="I59" s="6">
        <f t="shared" si="25"/>
        <v>0</v>
      </c>
      <c r="J59" s="29">
        <f t="shared" si="26"/>
        <v>0</v>
      </c>
      <c r="K59" s="30">
        <f t="shared" si="18"/>
        <v>0</v>
      </c>
      <c r="L59" s="6">
        <v>0</v>
      </c>
      <c r="M59" s="6">
        <f t="shared" si="27"/>
        <v>0</v>
      </c>
      <c r="N59" s="29">
        <f t="shared" si="28"/>
        <v>0</v>
      </c>
      <c r="O59" s="30">
        <f t="shared" si="19"/>
        <v>0</v>
      </c>
      <c r="P59" s="6">
        <v>0</v>
      </c>
      <c r="Q59" s="6">
        <f t="shared" si="29"/>
        <v>0</v>
      </c>
      <c r="R59" s="29">
        <f t="shared" si="30"/>
        <v>0</v>
      </c>
      <c r="S59" s="30">
        <f t="shared" si="20"/>
        <v>0</v>
      </c>
      <c r="T59" s="6">
        <v>0</v>
      </c>
      <c r="U59" s="6">
        <f t="shared" si="31"/>
        <v>0</v>
      </c>
      <c r="V59" s="29">
        <f t="shared" si="32"/>
        <v>0</v>
      </c>
      <c r="W59" s="30">
        <f t="shared" si="21"/>
        <v>0</v>
      </c>
      <c r="X59" s="6">
        <v>0</v>
      </c>
      <c r="Y59" s="6">
        <f t="shared" si="33"/>
        <v>0</v>
      </c>
      <c r="Z59" s="29">
        <f t="shared" si="34"/>
        <v>0</v>
      </c>
      <c r="AA59" s="30">
        <f t="shared" si="22"/>
        <v>0</v>
      </c>
      <c r="AB59" s="6">
        <v>0</v>
      </c>
      <c r="AC59" s="6">
        <f t="shared" si="35"/>
        <v>0</v>
      </c>
      <c r="AD59" s="2"/>
      <c r="AE59" s="2"/>
      <c r="AF59" s="2"/>
      <c r="AG59" s="2"/>
      <c r="AH59" s="2"/>
      <c r="AI59" s="2"/>
      <c r="AJ59" s="2"/>
      <c r="AK59" s="2"/>
      <c r="AL59" s="2"/>
      <c r="AM59" s="2"/>
      <c r="AN59" s="2"/>
      <c r="AO59" s="2"/>
      <c r="AP59" s="2"/>
    </row>
    <row r="60" spans="1:42" ht="13.8" hidden="1" x14ac:dyDescent="0.25">
      <c r="A60" s="28" t="s">
        <v>68</v>
      </c>
      <c r="B60" s="29">
        <f t="shared" si="23"/>
        <v>0</v>
      </c>
      <c r="C60" s="30">
        <f t="shared" si="15"/>
        <v>0</v>
      </c>
      <c r="D60" s="6">
        <v>0</v>
      </c>
      <c r="E60" s="6">
        <f t="shared" si="16"/>
        <v>0</v>
      </c>
      <c r="F60" s="29">
        <f t="shared" si="24"/>
        <v>0</v>
      </c>
      <c r="G60" s="30">
        <f t="shared" si="17"/>
        <v>0</v>
      </c>
      <c r="H60" s="6">
        <v>0</v>
      </c>
      <c r="I60" s="6">
        <f t="shared" si="25"/>
        <v>0</v>
      </c>
      <c r="J60" s="29">
        <f t="shared" si="26"/>
        <v>0</v>
      </c>
      <c r="K60" s="30">
        <f t="shared" si="18"/>
        <v>0</v>
      </c>
      <c r="L60" s="6">
        <v>0</v>
      </c>
      <c r="M60" s="6">
        <f t="shared" si="27"/>
        <v>0</v>
      </c>
      <c r="N60" s="29">
        <f t="shared" si="28"/>
        <v>0</v>
      </c>
      <c r="O60" s="30">
        <f t="shared" si="19"/>
        <v>0</v>
      </c>
      <c r="P60" s="6">
        <v>0</v>
      </c>
      <c r="Q60" s="6">
        <f t="shared" si="29"/>
        <v>0</v>
      </c>
      <c r="R60" s="29">
        <f t="shared" si="30"/>
        <v>0</v>
      </c>
      <c r="S60" s="30">
        <f t="shared" si="20"/>
        <v>0</v>
      </c>
      <c r="T60" s="6">
        <v>0</v>
      </c>
      <c r="U60" s="6">
        <f t="shared" si="31"/>
        <v>0</v>
      </c>
      <c r="V60" s="29">
        <f t="shared" si="32"/>
        <v>0</v>
      </c>
      <c r="W60" s="30">
        <f t="shared" si="21"/>
        <v>0</v>
      </c>
      <c r="X60" s="6">
        <v>0</v>
      </c>
      <c r="Y60" s="6">
        <f t="shared" si="33"/>
        <v>0</v>
      </c>
      <c r="Z60" s="29">
        <f t="shared" si="34"/>
        <v>0</v>
      </c>
      <c r="AA60" s="30">
        <f t="shared" si="22"/>
        <v>0</v>
      </c>
      <c r="AB60" s="6">
        <v>0</v>
      </c>
      <c r="AC60" s="6">
        <f t="shared" si="35"/>
        <v>0</v>
      </c>
      <c r="AD60" s="2"/>
      <c r="AE60" s="2"/>
      <c r="AF60" s="2"/>
      <c r="AG60" s="2"/>
      <c r="AH60" s="2"/>
      <c r="AI60" s="2"/>
      <c r="AJ60" s="2"/>
      <c r="AK60" s="2"/>
      <c r="AL60" s="2"/>
      <c r="AM60" s="2"/>
      <c r="AN60" s="2"/>
      <c r="AO60" s="2"/>
      <c r="AP60" s="2"/>
    </row>
    <row r="61" spans="1:42" ht="14.4" hidden="1" thickBot="1" x14ac:dyDescent="0.3">
      <c r="A61" s="31" t="s">
        <v>18</v>
      </c>
      <c r="B61" s="32"/>
      <c r="C61" s="33">
        <f>SUM(C49:C60)</f>
        <v>0</v>
      </c>
      <c r="D61" s="34">
        <f>SUM(D49:D60)</f>
        <v>0</v>
      </c>
      <c r="E61" s="34">
        <f>SUM(E49:E60)</f>
        <v>0</v>
      </c>
      <c r="F61" s="32"/>
      <c r="G61" s="33">
        <f>SUM(G49:G60)</f>
        <v>0</v>
      </c>
      <c r="H61" s="34">
        <f>SUM(H49:H60)</f>
        <v>0</v>
      </c>
      <c r="I61" s="34">
        <f>SUM(I49:I60)</f>
        <v>0</v>
      </c>
      <c r="J61" s="32"/>
      <c r="K61" s="33">
        <f>SUM(K49:K60)</f>
        <v>0</v>
      </c>
      <c r="L61" s="34">
        <f>SUM(L49:L60)</f>
        <v>0</v>
      </c>
      <c r="M61" s="34">
        <f>SUM(M49:M60)</f>
        <v>0</v>
      </c>
      <c r="N61" s="32"/>
      <c r="O61" s="33">
        <f>SUM(O49:O60)</f>
        <v>0</v>
      </c>
      <c r="P61" s="34">
        <f>SUM(P49:P60)</f>
        <v>0</v>
      </c>
      <c r="Q61" s="34">
        <f>SUM(Q49:Q60)</f>
        <v>0</v>
      </c>
      <c r="R61" s="32"/>
      <c r="S61" s="33">
        <f>SUM(S49:S60)</f>
        <v>0</v>
      </c>
      <c r="T61" s="34">
        <f>SUM(T49:T60)</f>
        <v>0</v>
      </c>
      <c r="U61" s="34">
        <f>SUM(U49:U60)</f>
        <v>0</v>
      </c>
      <c r="V61" s="32"/>
      <c r="W61" s="33">
        <f>SUM(W49:W60)</f>
        <v>0</v>
      </c>
      <c r="X61" s="34">
        <f>SUM(X49:X60)</f>
        <v>0</v>
      </c>
      <c r="Y61" s="34">
        <f>SUM(Y49:Y60)</f>
        <v>0</v>
      </c>
      <c r="Z61" s="32"/>
      <c r="AA61" s="33">
        <f>SUM(AA49:AA60)</f>
        <v>0</v>
      </c>
      <c r="AB61" s="34">
        <f>SUM(AB49:AB60)</f>
        <v>0</v>
      </c>
      <c r="AC61" s="34">
        <f>SUM(AC49:AC60)</f>
        <v>0</v>
      </c>
      <c r="AD61" s="2"/>
      <c r="AE61" s="2"/>
      <c r="AF61" s="2"/>
      <c r="AG61" s="2"/>
      <c r="AH61" s="2"/>
      <c r="AI61" s="2"/>
      <c r="AJ61" s="2"/>
      <c r="AK61" s="2"/>
      <c r="AL61" s="2"/>
      <c r="AM61" s="2"/>
      <c r="AN61" s="2"/>
      <c r="AO61" s="2"/>
      <c r="AP61" s="2"/>
    </row>
    <row r="62" spans="1:42" ht="15.75" hidden="1" customHeight="1" thickBot="1" x14ac:dyDescent="0.3">
      <c r="A62" s="79" t="s">
        <v>17</v>
      </c>
      <c r="B62" s="73" t="s">
        <v>31</v>
      </c>
      <c r="C62" s="74"/>
      <c r="D62" s="74"/>
      <c r="E62" s="75"/>
      <c r="F62" s="73" t="s">
        <v>32</v>
      </c>
      <c r="G62" s="74"/>
      <c r="H62" s="75"/>
      <c r="I62" s="24"/>
      <c r="J62" s="73" t="s">
        <v>33</v>
      </c>
      <c r="K62" s="74"/>
      <c r="L62" s="74"/>
      <c r="M62" s="75"/>
      <c r="N62" s="73" t="s">
        <v>34</v>
      </c>
      <c r="O62" s="74"/>
      <c r="P62" s="74"/>
      <c r="Q62" s="75"/>
      <c r="R62" s="73" t="s">
        <v>35</v>
      </c>
      <c r="S62" s="74"/>
      <c r="T62" s="74"/>
      <c r="U62" s="75"/>
      <c r="V62" s="73" t="s">
        <v>36</v>
      </c>
      <c r="W62" s="74"/>
      <c r="X62" s="74"/>
      <c r="Y62" s="75"/>
      <c r="Z62" s="73" t="s">
        <v>37</v>
      </c>
      <c r="AA62" s="74"/>
      <c r="AB62" s="74"/>
      <c r="AC62" s="75"/>
      <c r="AD62" s="3"/>
      <c r="AE62" s="3"/>
      <c r="AF62" s="3"/>
      <c r="AG62" s="3"/>
      <c r="AH62" s="3"/>
      <c r="AI62" s="3"/>
      <c r="AJ62" s="3"/>
      <c r="AK62" s="3"/>
      <c r="AL62" s="3"/>
      <c r="AM62" s="3"/>
      <c r="AN62" s="3"/>
      <c r="AO62" s="3"/>
      <c r="AP62" s="3"/>
    </row>
    <row r="63" spans="1:42" ht="69.599999999999994" hidden="1" thickBot="1" x14ac:dyDescent="0.3">
      <c r="A63" s="80"/>
      <c r="B63" s="25" t="s">
        <v>38</v>
      </c>
      <c r="C63" s="26" t="s">
        <v>39</v>
      </c>
      <c r="D63" s="27" t="s">
        <v>59</v>
      </c>
      <c r="E63" s="26" t="s">
        <v>40</v>
      </c>
      <c r="F63" s="25" t="s">
        <v>38</v>
      </c>
      <c r="G63" s="26" t="s">
        <v>39</v>
      </c>
      <c r="H63" s="27" t="s">
        <v>59</v>
      </c>
      <c r="I63" s="26" t="s">
        <v>40</v>
      </c>
      <c r="J63" s="25" t="s">
        <v>38</v>
      </c>
      <c r="K63" s="26" t="s">
        <v>39</v>
      </c>
      <c r="L63" s="27" t="s">
        <v>59</v>
      </c>
      <c r="M63" s="26" t="s">
        <v>40</v>
      </c>
      <c r="N63" s="25" t="s">
        <v>38</v>
      </c>
      <c r="O63" s="26" t="s">
        <v>39</v>
      </c>
      <c r="P63" s="27" t="s">
        <v>59</v>
      </c>
      <c r="Q63" s="26" t="s">
        <v>40</v>
      </c>
      <c r="R63" s="25" t="s">
        <v>38</v>
      </c>
      <c r="S63" s="26" t="s">
        <v>39</v>
      </c>
      <c r="T63" s="27" t="s">
        <v>59</v>
      </c>
      <c r="U63" s="26" t="s">
        <v>40</v>
      </c>
      <c r="V63" s="25" t="s">
        <v>38</v>
      </c>
      <c r="W63" s="26" t="s">
        <v>39</v>
      </c>
      <c r="X63" s="27" t="s">
        <v>59</v>
      </c>
      <c r="Y63" s="26" t="s">
        <v>40</v>
      </c>
      <c r="Z63" s="25" t="s">
        <v>38</v>
      </c>
      <c r="AA63" s="26" t="s">
        <v>39</v>
      </c>
      <c r="AB63" s="27" t="s">
        <v>59</v>
      </c>
      <c r="AC63" s="26" t="s">
        <v>40</v>
      </c>
      <c r="AD63" s="3"/>
      <c r="AE63" s="3"/>
      <c r="AF63" s="3"/>
      <c r="AG63" s="3"/>
      <c r="AH63" s="3"/>
      <c r="AI63" s="3"/>
      <c r="AJ63" s="3"/>
      <c r="AK63" s="3"/>
      <c r="AL63" s="3"/>
      <c r="AM63" s="3"/>
      <c r="AN63" s="3"/>
      <c r="AO63" s="3"/>
      <c r="AP63" s="3"/>
    </row>
    <row r="64" spans="1:42" ht="13.8" hidden="1" x14ac:dyDescent="0.25">
      <c r="A64" s="28" t="s">
        <v>14</v>
      </c>
      <c r="B64" s="29">
        <f>IF(data2=1,IF((Z60-sumproplat2)&gt;1,Z60-sumproplat2,0),IF(Z60-(sumproplat2-AA60-AB60)&gt;0,Z60-(AC60-AA60-AB60),0))</f>
        <v>0</v>
      </c>
      <c r="C64" s="30">
        <f t="shared" ref="C64:C75" si="36">IF(data2=1,B64*(proc2/36500)*30.42,B64*(proc2/36000)*30)</f>
        <v>0</v>
      </c>
      <c r="D64" s="6">
        <f>IF(B64=0,0,$J$26*$J$7+$J$27*B64)</f>
        <v>0</v>
      </c>
      <c r="E64" s="6">
        <f t="shared" ref="E64:E75" si="37">IF(data2=1,IF(C64&gt;0.001,C64+D64+sumproplat2,0),IF(B64&gt;sumproplat2*2,sumproplat2+D64,B64+C64+D64))</f>
        <v>0</v>
      </c>
      <c r="F64" s="29">
        <f>IF(data2=1,IF((B75-sumproplat2)&gt;1,B75-sumproplat2,0),IF(B75-(sumproplat2-C75-D75)&gt;0,B75-(E75-C75-D75),0))</f>
        <v>0</v>
      </c>
      <c r="G64" s="30">
        <f t="shared" ref="G64:G75" si="38">IF(data2=1,F64*(proc2/36500)*30.42,F64*(proc2/36000)*30)</f>
        <v>0</v>
      </c>
      <c r="H64" s="6">
        <f>IF(F64=0,0,$J$26*$J$7+$J$27*F64)</f>
        <v>0</v>
      </c>
      <c r="I64" s="6">
        <f>IF(data2=1,IF(G64&gt;0.001,G64+H64+sumproplat2,0),IF(F64&gt;sumproplat2*2,sumproplat2+H64,F64+G64+H64))</f>
        <v>0</v>
      </c>
      <c r="J64" s="29">
        <f>IF(data2=1,IF((F75-sumproplat2)&gt;1,F75-sumproplat2,0),IF(F75-(sumproplat2-G75-H75)&gt;0,F75-(I75-G75-H75),0))</f>
        <v>0</v>
      </c>
      <c r="K64" s="30">
        <f t="shared" ref="K64:K75" si="39">IF(data2=1,J64*(proc2/36500)*30.42,J64*(proc2/36000)*30)</f>
        <v>0</v>
      </c>
      <c r="L64" s="6">
        <f>IF(J64=0,0,$J$26*$J$7+$J$27*J64)</f>
        <v>0</v>
      </c>
      <c r="M64" s="6">
        <f>IF(data2=1,IF(K64&gt;0.001,K64+L64+sumproplat2,0),IF(J64&gt;sumproplat2*2,sumproplat2+L64,J64+K64+L64))</f>
        <v>0</v>
      </c>
      <c r="N64" s="29">
        <f>IF(data2=1,IF((J75-sumproplat2)&gt;1,J75-sumproplat2,0),IF(J75-(sumproplat2-K75-L75)&gt;0,J75-(M75-K75-L75),0))</f>
        <v>0</v>
      </c>
      <c r="O64" s="30">
        <f t="shared" ref="O64:O75" si="40">IF(data2=1,N64*(proc2/36500)*30.42,N64*(proc2/36000)*30)</f>
        <v>0</v>
      </c>
      <c r="P64" s="6">
        <f>IF(N64=0,0,$J$26*$J$7+$J$27*N64)</f>
        <v>0</v>
      </c>
      <c r="Q64" s="6">
        <f>IF(data2=1,IF(O64&gt;0.001,O64+P64+sumproplat2,0),IF(N64&gt;sumproplat2*2,sumproplat2+P64,N64+O64+P64))</f>
        <v>0</v>
      </c>
      <c r="R64" s="29">
        <f>IF(data2=1,IF((N75-sumproplat2)&gt;1,N75-sumproplat2,0),IF(N75-(sumproplat2-O75-P75)&gt;0,N75-(Q75-O75-P75),0))</f>
        <v>0</v>
      </c>
      <c r="S64" s="30">
        <f t="shared" ref="S64:S75" si="41">IF(data2=1,R64*(proc2/36500)*30.42,R64*(proc2/36000)*30)</f>
        <v>0</v>
      </c>
      <c r="T64" s="6">
        <f>IF(R64=0,0,$J$26*$J$7+$J$27*R64)</f>
        <v>0</v>
      </c>
      <c r="U64" s="6">
        <f>IF(data2=1,IF(S64&gt;0.001,S64+T64+sumproplat2,0),IF(R64&gt;sumproplat2*2,sumproplat2+T64,R64+S64+T64))</f>
        <v>0</v>
      </c>
      <c r="V64" s="29">
        <f>IF(data2=1,IF((R75-sumproplat2)&gt;1,R75-sumproplat2,0),IF(R75-(sumproplat2-S75-T75)&gt;0,R75-(U75-S75-T75),0))</f>
        <v>0</v>
      </c>
      <c r="W64" s="30">
        <f t="shared" ref="W64:W75" si="42">IF(data2=1,V64*(proc2/36500)*30.42,V64*(proc2/36000)*30)</f>
        <v>0</v>
      </c>
      <c r="X64" s="6">
        <f>IF(V64=0,0,$J$26*$J$7+$J$27*V64)</f>
        <v>0</v>
      </c>
      <c r="Y64" s="6">
        <f>IF(data2=1,IF(W64&gt;0.001,W64+X64+sumproplat2,0),IF(V64&gt;sumproplat2*2,sumproplat2+X64,V64+W64+X64))</f>
        <v>0</v>
      </c>
      <c r="Z64" s="29">
        <f>IF(data2=1,IF((V75-sumproplat2)&gt;1,V75-sumproplat2,0),IF(V75-(sumproplat2-W75-X75)&gt;0,V75-(Y75-W75-X75),0))</f>
        <v>0</v>
      </c>
      <c r="AA64" s="30">
        <f t="shared" ref="AA64:AA75" si="43">IF(data2=1,Z64*(proc2/36500)*30.42,Z64*(proc2/36000)*30)</f>
        <v>0</v>
      </c>
      <c r="AB64" s="6">
        <f>IF(Z64=0,0,$J$26*$J$7+$J$27*Z64)</f>
        <v>0</v>
      </c>
      <c r="AC64" s="6">
        <f>IF(data2=1,IF(AA64&gt;0.001,AA64+AB64+sumproplat2,0),IF(Z64&gt;sumproplat2*2,sumproplat2+AB64,Z64+AA64+AB64))</f>
        <v>0</v>
      </c>
      <c r="AD64" s="3"/>
      <c r="AE64" s="3"/>
      <c r="AF64" s="3"/>
      <c r="AG64" s="3"/>
      <c r="AH64" s="3"/>
      <c r="AI64" s="3"/>
      <c r="AJ64" s="3"/>
      <c r="AK64" s="3"/>
      <c r="AL64" s="3"/>
      <c r="AM64" s="3"/>
      <c r="AN64" s="3"/>
      <c r="AO64" s="3"/>
      <c r="AP64" s="3"/>
    </row>
    <row r="65" spans="1:42" ht="13.8" hidden="1" x14ac:dyDescent="0.25">
      <c r="A65" s="28" t="s">
        <v>15</v>
      </c>
      <c r="B65" s="29">
        <f t="shared" ref="B65:B75" si="44">IF(data2=1,IF((B64-sumproplat2)&gt;1,B64-sumproplat2,0),IF(B64-(sumproplat2-C64-D64)&gt;0,B64-(E64-C64-D64),0))</f>
        <v>0</v>
      </c>
      <c r="C65" s="30">
        <f t="shared" si="36"/>
        <v>0</v>
      </c>
      <c r="D65" s="6">
        <v>0</v>
      </c>
      <c r="E65" s="6">
        <f t="shared" si="37"/>
        <v>0</v>
      </c>
      <c r="F65" s="29">
        <f t="shared" ref="F65:F75" si="45">IF(data2=1,IF((F64-sumproplat2)&gt;1,F64-sumproplat2,0),IF(F64-(sumproplat2-G64-H64)&gt;0,F64-(I64-G64-H64),0))</f>
        <v>0</v>
      </c>
      <c r="G65" s="30">
        <f t="shared" si="38"/>
        <v>0</v>
      </c>
      <c r="H65" s="6">
        <v>0</v>
      </c>
      <c r="I65" s="6">
        <f t="shared" ref="I65:I75" si="46">IF(data2=1,IF(G65&gt;0.001,G65+H65+sumproplat2,0),IF(F65&gt;sumproplat2*2,sumproplat2,F65+G65+H65))</f>
        <v>0</v>
      </c>
      <c r="J65" s="29">
        <f t="shared" ref="J65:J75" si="47">IF(data2=1,IF((J64-sumproplat2)&gt;1,J64-sumproplat2,0),IF(J64-(sumproplat2-K64-L64)&gt;0,J64-(M64-K64-L64),0))</f>
        <v>0</v>
      </c>
      <c r="K65" s="30">
        <f t="shared" si="39"/>
        <v>0</v>
      </c>
      <c r="L65" s="6">
        <v>0</v>
      </c>
      <c r="M65" s="6">
        <f t="shared" ref="M65:M75" si="48">IF(data2=1,IF(K65&gt;0.001,K65+L65+sumproplat2,0),IF(J65&gt;sumproplat2*2,sumproplat2,J65+K65+L65))</f>
        <v>0</v>
      </c>
      <c r="N65" s="29">
        <f t="shared" ref="N65:N75" si="49">IF(data2=1,IF((N64-sumproplat2)&gt;1,N64-sumproplat2,0),IF(N64-(sumproplat2-O64-P64)&gt;0,N64-(Q64-O64-P64),0))</f>
        <v>0</v>
      </c>
      <c r="O65" s="30">
        <f t="shared" si="40"/>
        <v>0</v>
      </c>
      <c r="P65" s="6">
        <v>0</v>
      </c>
      <c r="Q65" s="6">
        <f t="shared" ref="Q65:Q75" si="50">IF(data2=1,IF(O65&gt;0.001,O65+P65+sumproplat2,0),IF(N65&gt;sumproplat2*2,sumproplat2,N65+O65+P65))</f>
        <v>0</v>
      </c>
      <c r="R65" s="29">
        <f t="shared" ref="R65:R75" si="51">IF(data2=1,IF((R64-sumproplat2)&gt;1,R64-sumproplat2,0),IF(R64-(sumproplat2-S64-T64)&gt;0,R64-(U64-S64-T64),0))</f>
        <v>0</v>
      </c>
      <c r="S65" s="30">
        <f t="shared" si="41"/>
        <v>0</v>
      </c>
      <c r="T65" s="6">
        <v>0</v>
      </c>
      <c r="U65" s="6">
        <f t="shared" ref="U65:U75" si="52">IF(data2=1,IF(S65&gt;0.001,S65+T65+sumproplat2,0),IF(R65&gt;sumproplat2*2,sumproplat2,R65+S65+T65))</f>
        <v>0</v>
      </c>
      <c r="V65" s="29">
        <f t="shared" ref="V65:V75" si="53">IF(data2=1,IF((V64-sumproplat2)&gt;1,V64-sumproplat2,0),IF(V64-(sumproplat2-W64-X64)&gt;0,V64-(Y64-W64-X64),0))</f>
        <v>0</v>
      </c>
      <c r="W65" s="30">
        <f t="shared" si="42"/>
        <v>0</v>
      </c>
      <c r="X65" s="6">
        <v>0</v>
      </c>
      <c r="Y65" s="6">
        <f t="shared" ref="Y65:Y75" si="54">IF(data2=1,IF(W65&gt;0.001,W65+X65+sumproplat2,0),IF(V65&gt;sumproplat2*2,sumproplat2,V65+W65+X65))</f>
        <v>0</v>
      </c>
      <c r="Z65" s="29">
        <f t="shared" ref="Z65:Z75" si="55">IF(data2=1,IF((Z64-sumproplat2)&gt;1,Z64-sumproplat2,0),IF(Z64-(sumproplat2-AA64-AB64)&gt;0,Z64-(AC64-AA64-AB64),0))</f>
        <v>0</v>
      </c>
      <c r="AA65" s="30">
        <f t="shared" si="43"/>
        <v>0</v>
      </c>
      <c r="AB65" s="6">
        <v>0</v>
      </c>
      <c r="AC65" s="6">
        <f t="shared" ref="AC65:AC75" si="56">IF(data2=1,IF(AA65&gt;0.001,AA65+AB65+sumproplat2,0),IF(Z65&gt;sumproplat2*2,sumproplat2,Z65+AA65+AB65))</f>
        <v>0</v>
      </c>
      <c r="AD65" s="3"/>
      <c r="AE65" s="3"/>
      <c r="AF65" s="3"/>
      <c r="AG65" s="3"/>
      <c r="AH65" s="3"/>
      <c r="AI65" s="3"/>
      <c r="AJ65" s="3"/>
      <c r="AK65" s="3"/>
      <c r="AL65" s="3"/>
      <c r="AM65" s="3"/>
      <c r="AN65" s="3"/>
      <c r="AO65" s="3"/>
      <c r="AP65" s="3"/>
    </row>
    <row r="66" spans="1:42" ht="13.8" hidden="1" x14ac:dyDescent="0.25">
      <c r="A66" s="28" t="s">
        <v>16</v>
      </c>
      <c r="B66" s="29">
        <f t="shared" si="44"/>
        <v>0</v>
      </c>
      <c r="C66" s="30">
        <f t="shared" si="36"/>
        <v>0</v>
      </c>
      <c r="D66" s="6">
        <v>0</v>
      </c>
      <c r="E66" s="6">
        <f t="shared" si="37"/>
        <v>0</v>
      </c>
      <c r="F66" s="29">
        <f t="shared" si="45"/>
        <v>0</v>
      </c>
      <c r="G66" s="30">
        <f t="shared" si="38"/>
        <v>0</v>
      </c>
      <c r="H66" s="6">
        <v>0</v>
      </c>
      <c r="I66" s="6">
        <f t="shared" si="46"/>
        <v>0</v>
      </c>
      <c r="J66" s="29">
        <f t="shared" si="47"/>
        <v>0</v>
      </c>
      <c r="K66" s="30">
        <f t="shared" si="39"/>
        <v>0</v>
      </c>
      <c r="L66" s="6">
        <v>0</v>
      </c>
      <c r="M66" s="6">
        <f t="shared" si="48"/>
        <v>0</v>
      </c>
      <c r="N66" s="29">
        <f t="shared" si="49"/>
        <v>0</v>
      </c>
      <c r="O66" s="30">
        <f t="shared" si="40"/>
        <v>0</v>
      </c>
      <c r="P66" s="6">
        <v>0</v>
      </c>
      <c r="Q66" s="6">
        <f t="shared" si="50"/>
        <v>0</v>
      </c>
      <c r="R66" s="29">
        <f t="shared" si="51"/>
        <v>0</v>
      </c>
      <c r="S66" s="30">
        <f t="shared" si="41"/>
        <v>0</v>
      </c>
      <c r="T66" s="6">
        <v>0</v>
      </c>
      <c r="U66" s="6">
        <f t="shared" si="52"/>
        <v>0</v>
      </c>
      <c r="V66" s="29">
        <f t="shared" si="53"/>
        <v>0</v>
      </c>
      <c r="W66" s="30">
        <f t="shared" si="42"/>
        <v>0</v>
      </c>
      <c r="X66" s="6">
        <v>0</v>
      </c>
      <c r="Y66" s="6">
        <f t="shared" si="54"/>
        <v>0</v>
      </c>
      <c r="Z66" s="29">
        <f t="shared" si="55"/>
        <v>0</v>
      </c>
      <c r="AA66" s="30">
        <f t="shared" si="43"/>
        <v>0</v>
      </c>
      <c r="AB66" s="6">
        <v>0</v>
      </c>
      <c r="AC66" s="6">
        <f t="shared" si="56"/>
        <v>0</v>
      </c>
      <c r="AD66" s="3"/>
      <c r="AE66" s="3"/>
      <c r="AF66" s="3"/>
      <c r="AG66" s="3"/>
      <c r="AH66" s="3"/>
      <c r="AI66" s="3"/>
      <c r="AJ66" s="3"/>
      <c r="AK66" s="3"/>
      <c r="AL66" s="3"/>
      <c r="AM66" s="3"/>
      <c r="AN66" s="3"/>
      <c r="AO66" s="3"/>
      <c r="AP66" s="3"/>
    </row>
    <row r="67" spans="1:42" ht="13.8" hidden="1" x14ac:dyDescent="0.25">
      <c r="A67" s="28" t="s">
        <v>60</v>
      </c>
      <c r="B67" s="29">
        <f t="shared" si="44"/>
        <v>0</v>
      </c>
      <c r="C67" s="30">
        <f t="shared" si="36"/>
        <v>0</v>
      </c>
      <c r="D67" s="6">
        <v>0</v>
      </c>
      <c r="E67" s="6">
        <f t="shared" si="37"/>
        <v>0</v>
      </c>
      <c r="F67" s="29">
        <f t="shared" si="45"/>
        <v>0</v>
      </c>
      <c r="G67" s="30">
        <f t="shared" si="38"/>
        <v>0</v>
      </c>
      <c r="H67" s="6">
        <v>0</v>
      </c>
      <c r="I67" s="6">
        <f t="shared" si="46"/>
        <v>0</v>
      </c>
      <c r="J67" s="29">
        <f t="shared" si="47"/>
        <v>0</v>
      </c>
      <c r="K67" s="30">
        <f t="shared" si="39"/>
        <v>0</v>
      </c>
      <c r="L67" s="6">
        <v>0</v>
      </c>
      <c r="M67" s="6">
        <f t="shared" si="48"/>
        <v>0</v>
      </c>
      <c r="N67" s="29">
        <f t="shared" si="49"/>
        <v>0</v>
      </c>
      <c r="O67" s="30">
        <f t="shared" si="40"/>
        <v>0</v>
      </c>
      <c r="P67" s="6">
        <v>0</v>
      </c>
      <c r="Q67" s="6">
        <f t="shared" si="50"/>
        <v>0</v>
      </c>
      <c r="R67" s="29">
        <f t="shared" si="51"/>
        <v>0</v>
      </c>
      <c r="S67" s="30">
        <f t="shared" si="41"/>
        <v>0</v>
      </c>
      <c r="T67" s="6">
        <v>0</v>
      </c>
      <c r="U67" s="6">
        <f t="shared" si="52"/>
        <v>0</v>
      </c>
      <c r="V67" s="29">
        <f t="shared" si="53"/>
        <v>0</v>
      </c>
      <c r="W67" s="30">
        <f t="shared" si="42"/>
        <v>0</v>
      </c>
      <c r="X67" s="6">
        <v>0</v>
      </c>
      <c r="Y67" s="6">
        <f t="shared" si="54"/>
        <v>0</v>
      </c>
      <c r="Z67" s="29">
        <f t="shared" si="55"/>
        <v>0</v>
      </c>
      <c r="AA67" s="30">
        <f t="shared" si="43"/>
        <v>0</v>
      </c>
      <c r="AB67" s="6">
        <v>0</v>
      </c>
      <c r="AC67" s="6">
        <f t="shared" si="56"/>
        <v>0</v>
      </c>
      <c r="AD67" s="3"/>
      <c r="AE67" s="3"/>
      <c r="AF67" s="3"/>
      <c r="AG67" s="3"/>
      <c r="AH67" s="3"/>
      <c r="AI67" s="3"/>
      <c r="AJ67" s="3"/>
      <c r="AK67" s="3"/>
      <c r="AL67" s="3"/>
      <c r="AM67" s="3"/>
      <c r="AN67" s="3"/>
      <c r="AO67" s="3"/>
      <c r="AP67" s="3"/>
    </row>
    <row r="68" spans="1:42" ht="13.8" hidden="1" x14ac:dyDescent="0.25">
      <c r="A68" s="28" t="s">
        <v>61</v>
      </c>
      <c r="B68" s="29">
        <f t="shared" si="44"/>
        <v>0</v>
      </c>
      <c r="C68" s="30">
        <f t="shared" si="36"/>
        <v>0</v>
      </c>
      <c r="D68" s="6">
        <v>0</v>
      </c>
      <c r="E68" s="6">
        <f t="shared" si="37"/>
        <v>0</v>
      </c>
      <c r="F68" s="29">
        <f t="shared" si="45"/>
        <v>0</v>
      </c>
      <c r="G68" s="30">
        <f t="shared" si="38"/>
        <v>0</v>
      </c>
      <c r="H68" s="6">
        <v>0</v>
      </c>
      <c r="I68" s="6">
        <f t="shared" si="46"/>
        <v>0</v>
      </c>
      <c r="J68" s="29">
        <f t="shared" si="47"/>
        <v>0</v>
      </c>
      <c r="K68" s="30">
        <f t="shared" si="39"/>
        <v>0</v>
      </c>
      <c r="L68" s="6">
        <v>0</v>
      </c>
      <c r="M68" s="6">
        <f t="shared" si="48"/>
        <v>0</v>
      </c>
      <c r="N68" s="29">
        <f t="shared" si="49"/>
        <v>0</v>
      </c>
      <c r="O68" s="30">
        <f t="shared" si="40"/>
        <v>0</v>
      </c>
      <c r="P68" s="6">
        <v>0</v>
      </c>
      <c r="Q68" s="6">
        <f t="shared" si="50"/>
        <v>0</v>
      </c>
      <c r="R68" s="29">
        <f t="shared" si="51"/>
        <v>0</v>
      </c>
      <c r="S68" s="30">
        <f t="shared" si="41"/>
        <v>0</v>
      </c>
      <c r="T68" s="6">
        <v>0</v>
      </c>
      <c r="U68" s="6">
        <f t="shared" si="52"/>
        <v>0</v>
      </c>
      <c r="V68" s="29">
        <f t="shared" si="53"/>
        <v>0</v>
      </c>
      <c r="W68" s="30">
        <f t="shared" si="42"/>
        <v>0</v>
      </c>
      <c r="X68" s="6">
        <v>0</v>
      </c>
      <c r="Y68" s="6">
        <f t="shared" si="54"/>
        <v>0</v>
      </c>
      <c r="Z68" s="29">
        <f t="shared" si="55"/>
        <v>0</v>
      </c>
      <c r="AA68" s="30">
        <f t="shared" si="43"/>
        <v>0</v>
      </c>
      <c r="AB68" s="6">
        <v>0</v>
      </c>
      <c r="AC68" s="6">
        <f t="shared" si="56"/>
        <v>0</v>
      </c>
      <c r="AD68" s="3"/>
      <c r="AE68" s="3"/>
      <c r="AF68" s="3"/>
      <c r="AG68" s="3"/>
      <c r="AH68" s="3"/>
      <c r="AI68" s="3"/>
      <c r="AJ68" s="3"/>
      <c r="AK68" s="3"/>
      <c r="AL68" s="3"/>
      <c r="AM68" s="3"/>
      <c r="AN68" s="3"/>
      <c r="AO68" s="3"/>
      <c r="AP68" s="3"/>
    </row>
    <row r="69" spans="1:42" ht="13.8" hidden="1" x14ac:dyDescent="0.25">
      <c r="A69" s="28" t="s">
        <v>62</v>
      </c>
      <c r="B69" s="29">
        <f t="shared" si="44"/>
        <v>0</v>
      </c>
      <c r="C69" s="30">
        <f t="shared" si="36"/>
        <v>0</v>
      </c>
      <c r="D69" s="6">
        <v>0</v>
      </c>
      <c r="E69" s="6">
        <f t="shared" si="37"/>
        <v>0</v>
      </c>
      <c r="F69" s="29">
        <f t="shared" si="45"/>
        <v>0</v>
      </c>
      <c r="G69" s="30">
        <f t="shared" si="38"/>
        <v>0</v>
      </c>
      <c r="H69" s="6">
        <v>0</v>
      </c>
      <c r="I69" s="6">
        <f t="shared" si="46"/>
        <v>0</v>
      </c>
      <c r="J69" s="29">
        <f t="shared" si="47"/>
        <v>0</v>
      </c>
      <c r="K69" s="30">
        <f t="shared" si="39"/>
        <v>0</v>
      </c>
      <c r="L69" s="6">
        <v>0</v>
      </c>
      <c r="M69" s="6">
        <f t="shared" si="48"/>
        <v>0</v>
      </c>
      <c r="N69" s="29">
        <f t="shared" si="49"/>
        <v>0</v>
      </c>
      <c r="O69" s="30">
        <f t="shared" si="40"/>
        <v>0</v>
      </c>
      <c r="P69" s="6">
        <v>0</v>
      </c>
      <c r="Q69" s="6">
        <f t="shared" si="50"/>
        <v>0</v>
      </c>
      <c r="R69" s="29">
        <f t="shared" si="51"/>
        <v>0</v>
      </c>
      <c r="S69" s="30">
        <f t="shared" si="41"/>
        <v>0</v>
      </c>
      <c r="T69" s="6">
        <v>0</v>
      </c>
      <c r="U69" s="6">
        <f t="shared" si="52"/>
        <v>0</v>
      </c>
      <c r="V69" s="29">
        <f t="shared" si="53"/>
        <v>0</v>
      </c>
      <c r="W69" s="30">
        <f t="shared" si="42"/>
        <v>0</v>
      </c>
      <c r="X69" s="6">
        <v>0</v>
      </c>
      <c r="Y69" s="6">
        <f t="shared" si="54"/>
        <v>0</v>
      </c>
      <c r="Z69" s="29">
        <f t="shared" si="55"/>
        <v>0</v>
      </c>
      <c r="AA69" s="30">
        <f t="shared" si="43"/>
        <v>0</v>
      </c>
      <c r="AB69" s="6">
        <v>0</v>
      </c>
      <c r="AC69" s="6">
        <f t="shared" si="56"/>
        <v>0</v>
      </c>
      <c r="AD69" s="3"/>
      <c r="AE69" s="3"/>
      <c r="AF69" s="3"/>
      <c r="AG69" s="3"/>
      <c r="AH69" s="3"/>
      <c r="AI69" s="3"/>
      <c r="AJ69" s="3"/>
      <c r="AK69" s="3"/>
      <c r="AL69" s="3"/>
      <c r="AM69" s="3"/>
      <c r="AN69" s="3"/>
      <c r="AO69" s="3"/>
      <c r="AP69" s="3"/>
    </row>
    <row r="70" spans="1:42" ht="13.8" hidden="1" x14ac:dyDescent="0.25">
      <c r="A70" s="28" t="s">
        <v>63</v>
      </c>
      <c r="B70" s="29">
        <f t="shared" si="44"/>
        <v>0</v>
      </c>
      <c r="C70" s="30">
        <f t="shared" si="36"/>
        <v>0</v>
      </c>
      <c r="D70" s="6">
        <v>0</v>
      </c>
      <c r="E70" s="6">
        <f t="shared" si="37"/>
        <v>0</v>
      </c>
      <c r="F70" s="29">
        <f t="shared" si="45"/>
        <v>0</v>
      </c>
      <c r="G70" s="30">
        <f t="shared" si="38"/>
        <v>0</v>
      </c>
      <c r="H70" s="6">
        <v>0</v>
      </c>
      <c r="I70" s="6">
        <f t="shared" si="46"/>
        <v>0</v>
      </c>
      <c r="J70" s="29">
        <f t="shared" si="47"/>
        <v>0</v>
      </c>
      <c r="K70" s="30">
        <f t="shared" si="39"/>
        <v>0</v>
      </c>
      <c r="L70" s="6">
        <v>0</v>
      </c>
      <c r="M70" s="6">
        <f t="shared" si="48"/>
        <v>0</v>
      </c>
      <c r="N70" s="29">
        <f t="shared" si="49"/>
        <v>0</v>
      </c>
      <c r="O70" s="30">
        <f t="shared" si="40"/>
        <v>0</v>
      </c>
      <c r="P70" s="6">
        <v>0</v>
      </c>
      <c r="Q70" s="6">
        <f t="shared" si="50"/>
        <v>0</v>
      </c>
      <c r="R70" s="29">
        <f t="shared" si="51"/>
        <v>0</v>
      </c>
      <c r="S70" s="30">
        <f t="shared" si="41"/>
        <v>0</v>
      </c>
      <c r="T70" s="6">
        <v>0</v>
      </c>
      <c r="U70" s="6">
        <f t="shared" si="52"/>
        <v>0</v>
      </c>
      <c r="V70" s="29">
        <f t="shared" si="53"/>
        <v>0</v>
      </c>
      <c r="W70" s="30">
        <f t="shared" si="42"/>
        <v>0</v>
      </c>
      <c r="X70" s="6">
        <v>0</v>
      </c>
      <c r="Y70" s="6">
        <f t="shared" si="54"/>
        <v>0</v>
      </c>
      <c r="Z70" s="29">
        <f t="shared" si="55"/>
        <v>0</v>
      </c>
      <c r="AA70" s="30">
        <f t="shared" si="43"/>
        <v>0</v>
      </c>
      <c r="AB70" s="6">
        <v>0</v>
      </c>
      <c r="AC70" s="6">
        <f t="shared" si="56"/>
        <v>0</v>
      </c>
      <c r="AD70" s="3"/>
      <c r="AE70" s="3"/>
      <c r="AF70" s="3"/>
      <c r="AG70" s="3"/>
      <c r="AH70" s="3"/>
      <c r="AI70" s="3"/>
      <c r="AJ70" s="3"/>
      <c r="AK70" s="3"/>
      <c r="AL70" s="3"/>
      <c r="AM70" s="3"/>
      <c r="AN70" s="3"/>
      <c r="AO70" s="3"/>
      <c r="AP70" s="3"/>
    </row>
    <row r="71" spans="1:42" ht="13.8" hidden="1" x14ac:dyDescent="0.25">
      <c r="A71" s="28" t="s">
        <v>64</v>
      </c>
      <c r="B71" s="29">
        <f t="shared" si="44"/>
        <v>0</v>
      </c>
      <c r="C71" s="30">
        <f t="shared" si="36"/>
        <v>0</v>
      </c>
      <c r="D71" s="6">
        <v>0</v>
      </c>
      <c r="E71" s="6">
        <f t="shared" si="37"/>
        <v>0</v>
      </c>
      <c r="F71" s="29">
        <f t="shared" si="45"/>
        <v>0</v>
      </c>
      <c r="G71" s="30">
        <f t="shared" si="38"/>
        <v>0</v>
      </c>
      <c r="H71" s="6">
        <v>0</v>
      </c>
      <c r="I71" s="6">
        <f t="shared" si="46"/>
        <v>0</v>
      </c>
      <c r="J71" s="29">
        <f t="shared" si="47"/>
        <v>0</v>
      </c>
      <c r="K71" s="30">
        <f t="shared" si="39"/>
        <v>0</v>
      </c>
      <c r="L71" s="6">
        <v>0</v>
      </c>
      <c r="M71" s="6">
        <f t="shared" si="48"/>
        <v>0</v>
      </c>
      <c r="N71" s="29">
        <f t="shared" si="49"/>
        <v>0</v>
      </c>
      <c r="O71" s="30">
        <f t="shared" si="40"/>
        <v>0</v>
      </c>
      <c r="P71" s="6">
        <v>0</v>
      </c>
      <c r="Q71" s="6">
        <f t="shared" si="50"/>
        <v>0</v>
      </c>
      <c r="R71" s="29">
        <f t="shared" si="51"/>
        <v>0</v>
      </c>
      <c r="S71" s="30">
        <f t="shared" si="41"/>
        <v>0</v>
      </c>
      <c r="T71" s="6">
        <v>0</v>
      </c>
      <c r="U71" s="6">
        <f t="shared" si="52"/>
        <v>0</v>
      </c>
      <c r="V71" s="29">
        <f t="shared" si="53"/>
        <v>0</v>
      </c>
      <c r="W71" s="30">
        <f t="shared" si="42"/>
        <v>0</v>
      </c>
      <c r="X71" s="6">
        <v>0</v>
      </c>
      <c r="Y71" s="6">
        <f t="shared" si="54"/>
        <v>0</v>
      </c>
      <c r="Z71" s="29">
        <f t="shared" si="55"/>
        <v>0</v>
      </c>
      <c r="AA71" s="30">
        <f t="shared" si="43"/>
        <v>0</v>
      </c>
      <c r="AB71" s="6">
        <v>0</v>
      </c>
      <c r="AC71" s="6">
        <f t="shared" si="56"/>
        <v>0</v>
      </c>
      <c r="AD71" s="3"/>
      <c r="AE71" s="3"/>
      <c r="AF71" s="3"/>
      <c r="AG71" s="3"/>
      <c r="AH71" s="3"/>
      <c r="AI71" s="3"/>
      <c r="AJ71" s="3"/>
      <c r="AK71" s="3"/>
      <c r="AL71" s="3"/>
      <c r="AM71" s="3"/>
      <c r="AN71" s="3"/>
      <c r="AO71" s="3"/>
      <c r="AP71" s="3"/>
    </row>
    <row r="72" spans="1:42" ht="13.8" hidden="1" x14ac:dyDescent="0.25">
      <c r="A72" s="28" t="s">
        <v>65</v>
      </c>
      <c r="B72" s="29">
        <f t="shared" si="44"/>
        <v>0</v>
      </c>
      <c r="C72" s="30">
        <f t="shared" si="36"/>
        <v>0</v>
      </c>
      <c r="D72" s="6">
        <v>0</v>
      </c>
      <c r="E72" s="6">
        <f t="shared" si="37"/>
        <v>0</v>
      </c>
      <c r="F72" s="29">
        <f t="shared" si="45"/>
        <v>0</v>
      </c>
      <c r="G72" s="30">
        <f t="shared" si="38"/>
        <v>0</v>
      </c>
      <c r="H72" s="6">
        <v>0</v>
      </c>
      <c r="I72" s="6">
        <f t="shared" si="46"/>
        <v>0</v>
      </c>
      <c r="J72" s="29">
        <f t="shared" si="47"/>
        <v>0</v>
      </c>
      <c r="K72" s="30">
        <f t="shared" si="39"/>
        <v>0</v>
      </c>
      <c r="L72" s="6">
        <v>0</v>
      </c>
      <c r="M72" s="6">
        <f t="shared" si="48"/>
        <v>0</v>
      </c>
      <c r="N72" s="29">
        <f t="shared" si="49"/>
        <v>0</v>
      </c>
      <c r="O72" s="30">
        <f t="shared" si="40"/>
        <v>0</v>
      </c>
      <c r="P72" s="6">
        <v>0</v>
      </c>
      <c r="Q72" s="6">
        <f t="shared" si="50"/>
        <v>0</v>
      </c>
      <c r="R72" s="29">
        <f t="shared" si="51"/>
        <v>0</v>
      </c>
      <c r="S72" s="30">
        <f t="shared" si="41"/>
        <v>0</v>
      </c>
      <c r="T72" s="6">
        <v>0</v>
      </c>
      <c r="U72" s="6">
        <f t="shared" si="52"/>
        <v>0</v>
      </c>
      <c r="V72" s="29">
        <f t="shared" si="53"/>
        <v>0</v>
      </c>
      <c r="W72" s="30">
        <f t="shared" si="42"/>
        <v>0</v>
      </c>
      <c r="X72" s="6">
        <v>0</v>
      </c>
      <c r="Y72" s="6">
        <f t="shared" si="54"/>
        <v>0</v>
      </c>
      <c r="Z72" s="29">
        <f t="shared" si="55"/>
        <v>0</v>
      </c>
      <c r="AA72" s="30">
        <f t="shared" si="43"/>
        <v>0</v>
      </c>
      <c r="AB72" s="6">
        <v>0</v>
      </c>
      <c r="AC72" s="6">
        <f t="shared" si="56"/>
        <v>0</v>
      </c>
      <c r="AD72" s="3"/>
      <c r="AE72" s="3"/>
      <c r="AF72" s="3"/>
      <c r="AG72" s="3"/>
      <c r="AH72" s="3"/>
      <c r="AI72" s="3"/>
      <c r="AJ72" s="3"/>
      <c r="AK72" s="3"/>
      <c r="AL72" s="3"/>
      <c r="AM72" s="3"/>
      <c r="AN72" s="3"/>
      <c r="AO72" s="3"/>
      <c r="AP72" s="3"/>
    </row>
    <row r="73" spans="1:42" ht="13.8" hidden="1" x14ac:dyDescent="0.25">
      <c r="A73" s="28" t="s">
        <v>66</v>
      </c>
      <c r="B73" s="29">
        <f t="shared" si="44"/>
        <v>0</v>
      </c>
      <c r="C73" s="30">
        <f t="shared" si="36"/>
        <v>0</v>
      </c>
      <c r="D73" s="6">
        <v>0</v>
      </c>
      <c r="E73" s="6">
        <f t="shared" si="37"/>
        <v>0</v>
      </c>
      <c r="F73" s="29">
        <f t="shared" si="45"/>
        <v>0</v>
      </c>
      <c r="G73" s="30">
        <f t="shared" si="38"/>
        <v>0</v>
      </c>
      <c r="H73" s="6">
        <v>0</v>
      </c>
      <c r="I73" s="6">
        <f t="shared" si="46"/>
        <v>0</v>
      </c>
      <c r="J73" s="29">
        <f t="shared" si="47"/>
        <v>0</v>
      </c>
      <c r="K73" s="30">
        <f t="shared" si="39"/>
        <v>0</v>
      </c>
      <c r="L73" s="6">
        <v>0</v>
      </c>
      <c r="M73" s="6">
        <f t="shared" si="48"/>
        <v>0</v>
      </c>
      <c r="N73" s="29">
        <f t="shared" si="49"/>
        <v>0</v>
      </c>
      <c r="O73" s="30">
        <f t="shared" si="40"/>
        <v>0</v>
      </c>
      <c r="P73" s="6">
        <v>0</v>
      </c>
      <c r="Q73" s="6">
        <f t="shared" si="50"/>
        <v>0</v>
      </c>
      <c r="R73" s="29">
        <f t="shared" si="51"/>
        <v>0</v>
      </c>
      <c r="S73" s="30">
        <f t="shared" si="41"/>
        <v>0</v>
      </c>
      <c r="T73" s="6">
        <v>0</v>
      </c>
      <c r="U73" s="6">
        <f t="shared" si="52"/>
        <v>0</v>
      </c>
      <c r="V73" s="29">
        <f t="shared" si="53"/>
        <v>0</v>
      </c>
      <c r="W73" s="30">
        <f t="shared" si="42"/>
        <v>0</v>
      </c>
      <c r="X73" s="6">
        <v>0</v>
      </c>
      <c r="Y73" s="6">
        <f t="shared" si="54"/>
        <v>0</v>
      </c>
      <c r="Z73" s="29">
        <f t="shared" si="55"/>
        <v>0</v>
      </c>
      <c r="AA73" s="30">
        <f t="shared" si="43"/>
        <v>0</v>
      </c>
      <c r="AB73" s="6">
        <v>0</v>
      </c>
      <c r="AC73" s="6">
        <f t="shared" si="56"/>
        <v>0</v>
      </c>
      <c r="AD73" s="3"/>
      <c r="AE73" s="3"/>
      <c r="AF73" s="3"/>
      <c r="AG73" s="3"/>
      <c r="AH73" s="3"/>
      <c r="AI73" s="3"/>
      <c r="AJ73" s="3"/>
      <c r="AK73" s="3"/>
      <c r="AL73" s="3"/>
      <c r="AM73" s="3"/>
      <c r="AN73" s="3"/>
      <c r="AO73" s="3"/>
      <c r="AP73" s="3"/>
    </row>
    <row r="74" spans="1:42" ht="13.8" hidden="1" x14ac:dyDescent="0.25">
      <c r="A74" s="28" t="s">
        <v>67</v>
      </c>
      <c r="B74" s="29">
        <f t="shared" si="44"/>
        <v>0</v>
      </c>
      <c r="C74" s="30">
        <f t="shared" si="36"/>
        <v>0</v>
      </c>
      <c r="D74" s="6">
        <v>0</v>
      </c>
      <c r="E74" s="6">
        <f t="shared" si="37"/>
        <v>0</v>
      </c>
      <c r="F74" s="29">
        <f t="shared" si="45"/>
        <v>0</v>
      </c>
      <c r="G74" s="30">
        <f t="shared" si="38"/>
        <v>0</v>
      </c>
      <c r="H74" s="6">
        <v>0</v>
      </c>
      <c r="I74" s="6">
        <f t="shared" si="46"/>
        <v>0</v>
      </c>
      <c r="J74" s="29">
        <f t="shared" si="47"/>
        <v>0</v>
      </c>
      <c r="K74" s="30">
        <f t="shared" si="39"/>
        <v>0</v>
      </c>
      <c r="L74" s="6">
        <v>0</v>
      </c>
      <c r="M74" s="6">
        <f t="shared" si="48"/>
        <v>0</v>
      </c>
      <c r="N74" s="29">
        <f t="shared" si="49"/>
        <v>0</v>
      </c>
      <c r="O74" s="30">
        <f t="shared" si="40"/>
        <v>0</v>
      </c>
      <c r="P74" s="6">
        <v>0</v>
      </c>
      <c r="Q74" s="6">
        <f t="shared" si="50"/>
        <v>0</v>
      </c>
      <c r="R74" s="29">
        <f t="shared" si="51"/>
        <v>0</v>
      </c>
      <c r="S74" s="30">
        <f t="shared" si="41"/>
        <v>0</v>
      </c>
      <c r="T74" s="6">
        <v>0</v>
      </c>
      <c r="U74" s="6">
        <f t="shared" si="52"/>
        <v>0</v>
      </c>
      <c r="V74" s="29">
        <f t="shared" si="53"/>
        <v>0</v>
      </c>
      <c r="W74" s="30">
        <f t="shared" si="42"/>
        <v>0</v>
      </c>
      <c r="X74" s="6">
        <v>0</v>
      </c>
      <c r="Y74" s="6">
        <f t="shared" si="54"/>
        <v>0</v>
      </c>
      <c r="Z74" s="29">
        <f t="shared" si="55"/>
        <v>0</v>
      </c>
      <c r="AA74" s="30">
        <f t="shared" si="43"/>
        <v>0</v>
      </c>
      <c r="AB74" s="6">
        <v>0</v>
      </c>
      <c r="AC74" s="6">
        <f t="shared" si="56"/>
        <v>0</v>
      </c>
      <c r="AD74" s="3"/>
      <c r="AE74" s="3"/>
      <c r="AF74" s="3"/>
      <c r="AG74" s="3"/>
      <c r="AH74" s="3"/>
      <c r="AI74" s="3"/>
      <c r="AJ74" s="3"/>
      <c r="AK74" s="3"/>
      <c r="AL74" s="3"/>
      <c r="AM74" s="3"/>
      <c r="AN74" s="3"/>
      <c r="AO74" s="3"/>
      <c r="AP74" s="3"/>
    </row>
    <row r="75" spans="1:42" ht="13.8" hidden="1" x14ac:dyDescent="0.25">
      <c r="A75" s="28" t="s">
        <v>68</v>
      </c>
      <c r="B75" s="29">
        <f t="shared" si="44"/>
        <v>0</v>
      </c>
      <c r="C75" s="30">
        <f t="shared" si="36"/>
        <v>0</v>
      </c>
      <c r="D75" s="6">
        <v>0</v>
      </c>
      <c r="E75" s="6">
        <f t="shared" si="37"/>
        <v>0</v>
      </c>
      <c r="F75" s="29">
        <f t="shared" si="45"/>
        <v>0</v>
      </c>
      <c r="G75" s="30">
        <f t="shared" si="38"/>
        <v>0</v>
      </c>
      <c r="H75" s="6">
        <v>0</v>
      </c>
      <c r="I75" s="6">
        <f t="shared" si="46"/>
        <v>0</v>
      </c>
      <c r="J75" s="29">
        <f t="shared" si="47"/>
        <v>0</v>
      </c>
      <c r="K75" s="30">
        <f t="shared" si="39"/>
        <v>0</v>
      </c>
      <c r="L75" s="6">
        <v>0</v>
      </c>
      <c r="M75" s="6">
        <f t="shared" si="48"/>
        <v>0</v>
      </c>
      <c r="N75" s="29">
        <f t="shared" si="49"/>
        <v>0</v>
      </c>
      <c r="O75" s="30">
        <f t="shared" si="40"/>
        <v>0</v>
      </c>
      <c r="P75" s="6">
        <v>0</v>
      </c>
      <c r="Q75" s="6">
        <f t="shared" si="50"/>
        <v>0</v>
      </c>
      <c r="R75" s="29">
        <f t="shared" si="51"/>
        <v>0</v>
      </c>
      <c r="S75" s="30">
        <f t="shared" si="41"/>
        <v>0</v>
      </c>
      <c r="T75" s="6">
        <v>0</v>
      </c>
      <c r="U75" s="6">
        <f t="shared" si="52"/>
        <v>0</v>
      </c>
      <c r="V75" s="29">
        <f t="shared" si="53"/>
        <v>0</v>
      </c>
      <c r="W75" s="30">
        <f t="shared" si="42"/>
        <v>0</v>
      </c>
      <c r="X75" s="6">
        <v>0</v>
      </c>
      <c r="Y75" s="6">
        <f t="shared" si="54"/>
        <v>0</v>
      </c>
      <c r="Z75" s="29">
        <f t="shared" si="55"/>
        <v>0</v>
      </c>
      <c r="AA75" s="30">
        <f t="shared" si="43"/>
        <v>0</v>
      </c>
      <c r="AB75" s="6">
        <v>0</v>
      </c>
      <c r="AC75" s="6">
        <f t="shared" si="56"/>
        <v>0</v>
      </c>
      <c r="AD75" s="3"/>
      <c r="AE75" s="3"/>
      <c r="AF75" s="3"/>
      <c r="AG75" s="3"/>
      <c r="AH75" s="3"/>
      <c r="AI75" s="3"/>
      <c r="AJ75" s="3"/>
      <c r="AK75" s="3"/>
      <c r="AL75" s="3"/>
      <c r="AM75" s="3"/>
      <c r="AN75" s="3"/>
      <c r="AO75" s="3"/>
      <c r="AP75" s="3"/>
    </row>
    <row r="76" spans="1:42" ht="18.75" hidden="1" customHeight="1" thickBot="1" x14ac:dyDescent="0.3">
      <c r="A76" s="31" t="s">
        <v>18</v>
      </c>
      <c r="B76" s="32"/>
      <c r="C76" s="33">
        <f>SUM(C64:C75)</f>
        <v>0</v>
      </c>
      <c r="D76" s="34">
        <f>SUM(D64:D75)</f>
        <v>0</v>
      </c>
      <c r="E76" s="34">
        <f>SUM(E64:E75)</f>
        <v>0</v>
      </c>
      <c r="F76" s="32"/>
      <c r="G76" s="33">
        <f>SUM(G64:G75)</f>
        <v>0</v>
      </c>
      <c r="H76" s="34">
        <f>SUM(H64:H75)</f>
        <v>0</v>
      </c>
      <c r="I76" s="34">
        <f>SUM(I64:I75)</f>
        <v>0</v>
      </c>
      <c r="J76" s="32"/>
      <c r="K76" s="33">
        <f>SUM(K64:K75)</f>
        <v>0</v>
      </c>
      <c r="L76" s="34">
        <f>SUM(L64:L75)</f>
        <v>0</v>
      </c>
      <c r="M76" s="34">
        <f>SUM(M64:M75)</f>
        <v>0</v>
      </c>
      <c r="N76" s="32"/>
      <c r="O76" s="33">
        <f>SUM(O64:O75)</f>
        <v>0</v>
      </c>
      <c r="P76" s="34">
        <f>SUM(P64:P75)</f>
        <v>0</v>
      </c>
      <c r="Q76" s="34">
        <f>SUM(Q64:Q75)</f>
        <v>0</v>
      </c>
      <c r="R76" s="32"/>
      <c r="S76" s="33">
        <f>SUM(S64:S75)</f>
        <v>0</v>
      </c>
      <c r="T76" s="34">
        <f>SUM(T64:T75)</f>
        <v>0</v>
      </c>
      <c r="U76" s="34">
        <f>SUM(U64:U75)</f>
        <v>0</v>
      </c>
      <c r="V76" s="32"/>
      <c r="W76" s="33">
        <f>SUM(W64:W75)</f>
        <v>0</v>
      </c>
      <c r="X76" s="34">
        <f>SUM(X64:X75)</f>
        <v>0</v>
      </c>
      <c r="Y76" s="34">
        <f>SUM(Y64:Y75)</f>
        <v>0</v>
      </c>
      <c r="Z76" s="32"/>
      <c r="AA76" s="33">
        <f>SUM(AA64:AA75)</f>
        <v>0</v>
      </c>
      <c r="AB76" s="34">
        <f>SUM(AB64:AB75)</f>
        <v>0</v>
      </c>
      <c r="AC76" s="34">
        <f>SUM(AC64:AC75)</f>
        <v>0</v>
      </c>
      <c r="AD76" s="3"/>
      <c r="AE76" s="3"/>
      <c r="AF76" s="3"/>
      <c r="AG76" s="3"/>
      <c r="AH76" s="3"/>
      <c r="AI76" s="3"/>
      <c r="AJ76" s="3"/>
      <c r="AK76" s="3"/>
      <c r="AL76" s="3"/>
      <c r="AM76" s="3"/>
      <c r="AN76" s="3"/>
      <c r="AO76" s="3"/>
      <c r="AP76" s="3"/>
    </row>
    <row r="77" spans="1:42" ht="13.8"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3"/>
      <c r="AE77" s="2"/>
      <c r="AF77" s="2"/>
      <c r="AG77" s="2"/>
      <c r="AH77" s="2"/>
      <c r="AI77" s="2"/>
      <c r="AJ77" s="2"/>
      <c r="AK77" s="2"/>
      <c r="AL77" s="2"/>
      <c r="AM77" s="2"/>
      <c r="AN77" s="2"/>
      <c r="AO77" s="2"/>
      <c r="AP77" s="2"/>
    </row>
    <row r="78" spans="1:42" ht="47.25" customHeight="1" x14ac:dyDescent="0.25">
      <c r="A78" s="71" t="s">
        <v>97</v>
      </c>
      <c r="B78" s="71"/>
      <c r="C78" s="71"/>
      <c r="D78" s="71"/>
      <c r="E78" s="71"/>
      <c r="F78" s="71"/>
      <c r="G78" s="71"/>
      <c r="H78" s="71"/>
      <c r="I78" s="71"/>
      <c r="J78" s="71"/>
      <c r="K78" s="35">
        <f>K80+K79</f>
        <v>1396616.9754879943</v>
      </c>
      <c r="L78" s="8"/>
      <c r="M78" s="8"/>
      <c r="N78" s="8"/>
      <c r="O78" s="8"/>
      <c r="P78" s="8"/>
      <c r="Q78" s="8"/>
      <c r="R78" s="8"/>
      <c r="S78" s="8"/>
      <c r="T78" s="8"/>
      <c r="U78" s="8"/>
      <c r="V78" s="8"/>
      <c r="W78" s="8"/>
      <c r="X78" s="8"/>
      <c r="Y78" s="8"/>
      <c r="Z78" s="8"/>
      <c r="AA78" s="8"/>
      <c r="AB78" s="8"/>
      <c r="AC78" s="8"/>
      <c r="AD78" s="3"/>
      <c r="AE78" s="2"/>
      <c r="AF78" s="2"/>
      <c r="AG78" s="2"/>
      <c r="AH78" s="2"/>
      <c r="AI78" s="2"/>
      <c r="AJ78" s="2"/>
      <c r="AK78" s="2"/>
      <c r="AL78" s="2"/>
      <c r="AM78" s="2"/>
      <c r="AN78" s="2"/>
      <c r="AO78" s="2"/>
      <c r="AP78" s="2"/>
    </row>
    <row r="79" spans="1:42" ht="27" customHeight="1" x14ac:dyDescent="0.25">
      <c r="A79" s="71" t="s">
        <v>98</v>
      </c>
      <c r="B79" s="71"/>
      <c r="C79" s="71"/>
      <c r="D79" s="71"/>
      <c r="E79" s="71"/>
      <c r="F79" s="71"/>
      <c r="G79" s="71"/>
      <c r="H79" s="71"/>
      <c r="I79" s="71"/>
      <c r="J79" s="71"/>
      <c r="K79" s="35">
        <f>C46+G46+K46+O46+S46+W46+AA46+C61+G61+K61+O61+S61+W61+AA61+C76+G76+K76+O76+S76+W76+AA76+J20+sumcred2*J19+sumcred2*$J$21</f>
        <v>613196.97548799426</v>
      </c>
      <c r="L79" s="8"/>
      <c r="M79" s="8"/>
      <c r="N79" s="8"/>
      <c r="O79" s="8"/>
      <c r="P79" s="8"/>
      <c r="Q79" s="8"/>
      <c r="R79" s="8"/>
      <c r="S79" s="8"/>
      <c r="T79" s="8"/>
      <c r="U79" s="8"/>
      <c r="V79" s="8"/>
      <c r="W79" s="8"/>
      <c r="X79" s="8"/>
      <c r="Y79" s="8"/>
      <c r="Z79" s="8"/>
      <c r="AA79" s="8"/>
      <c r="AB79" s="8"/>
      <c r="AC79" s="8"/>
      <c r="AD79" s="2"/>
      <c r="AE79" s="2"/>
      <c r="AF79" s="2"/>
      <c r="AG79" s="2"/>
      <c r="AH79" s="2"/>
      <c r="AI79" s="2"/>
      <c r="AJ79" s="2"/>
      <c r="AK79" s="2"/>
      <c r="AL79" s="2"/>
      <c r="AM79" s="2"/>
      <c r="AN79" s="2"/>
      <c r="AO79" s="2"/>
      <c r="AP79" s="2"/>
    </row>
    <row r="80" spans="1:42" ht="27.75" customHeight="1" x14ac:dyDescent="0.25">
      <c r="A80" s="71" t="s">
        <v>87</v>
      </c>
      <c r="B80" s="71"/>
      <c r="C80" s="71"/>
      <c r="D80" s="71"/>
      <c r="E80" s="71"/>
      <c r="F80" s="71"/>
      <c r="G80" s="71"/>
      <c r="H80" s="71"/>
      <c r="I80" s="71"/>
      <c r="J80" s="71"/>
      <c r="K80" s="35">
        <f>D46+H46+L46+P46+T46+X46+AB46+D61+H61+L61+P61+T61+X61+AB61+D76+H76+L76+P76+T76+X76+AB76-J20-sumcred2*$J$19-sumcred2*$J$21</f>
        <v>783420</v>
      </c>
      <c r="L80" s="8"/>
      <c r="M80" s="8"/>
      <c r="N80" s="8"/>
      <c r="O80" s="8"/>
      <c r="P80" s="8"/>
      <c r="Q80" s="8"/>
      <c r="R80" s="8"/>
      <c r="S80" s="8"/>
      <c r="T80" s="8"/>
      <c r="U80" s="8"/>
      <c r="V80" s="8"/>
      <c r="W80" s="8"/>
      <c r="X80" s="8"/>
      <c r="Y80" s="8"/>
      <c r="Z80" s="8"/>
      <c r="AA80" s="8"/>
      <c r="AB80" s="8"/>
      <c r="AC80" s="8"/>
      <c r="AD80" s="2"/>
      <c r="AE80" s="2"/>
      <c r="AF80" s="2"/>
      <c r="AG80" s="2"/>
      <c r="AH80" s="2"/>
      <c r="AI80" s="2"/>
      <c r="AJ80" s="2"/>
      <c r="AK80" s="2"/>
      <c r="AL80" s="2"/>
      <c r="AM80" s="2"/>
      <c r="AN80" s="2"/>
      <c r="AO80" s="2"/>
      <c r="AP80" s="2"/>
    </row>
    <row r="81" spans="1:42" ht="33.75" customHeight="1" x14ac:dyDescent="0.25">
      <c r="A81" s="71" t="s">
        <v>4</v>
      </c>
      <c r="B81" s="71"/>
      <c r="C81" s="71"/>
      <c r="D81" s="71"/>
      <c r="E81" s="71"/>
      <c r="F81" s="71"/>
      <c r="G81" s="71"/>
      <c r="H81" s="71"/>
      <c r="I81" s="71"/>
      <c r="J81" s="71"/>
      <c r="K81" s="35">
        <f>E46+I46+M46+Q46+U46+Y46+AC46+E61+I61+M61+Q61+U61+Y61+AC61+E76+I76+M76+Q76+U76+Y76+AC76</f>
        <v>2896616.975487995</v>
      </c>
      <c r="L81" s="8"/>
      <c r="M81" s="8"/>
      <c r="N81" s="8"/>
      <c r="O81" s="8"/>
      <c r="P81" s="8"/>
      <c r="Q81" s="8"/>
      <c r="R81" s="8"/>
      <c r="S81" s="8"/>
      <c r="T81" s="8"/>
      <c r="U81" s="8"/>
      <c r="V81" s="8"/>
      <c r="W81" s="8"/>
      <c r="X81" s="8"/>
      <c r="Y81" s="8"/>
      <c r="Z81" s="8"/>
      <c r="AA81" s="8"/>
      <c r="AB81" s="8"/>
      <c r="AC81" s="8"/>
      <c r="AD81" s="2"/>
      <c r="AE81" s="2"/>
      <c r="AF81" s="2"/>
      <c r="AG81" s="2"/>
      <c r="AH81" s="2"/>
      <c r="AI81" s="2"/>
      <c r="AJ81" s="2"/>
      <c r="AK81" s="2"/>
      <c r="AL81" s="2"/>
      <c r="AM81" s="2"/>
      <c r="AN81" s="2"/>
      <c r="AO81" s="2"/>
      <c r="AP81" s="2"/>
    </row>
    <row r="82" spans="1:42" ht="19.5" customHeight="1" x14ac:dyDescent="0.25">
      <c r="A82" s="70" t="s">
        <v>69</v>
      </c>
      <c r="B82" s="70"/>
      <c r="C82" s="70"/>
      <c r="D82" s="70"/>
      <c r="E82" s="70"/>
      <c r="F82" s="70"/>
      <c r="G82" s="70"/>
      <c r="H82" s="70"/>
      <c r="I82" s="70"/>
      <c r="J82" s="70"/>
      <c r="K82" s="36">
        <f ca="1">XIRR(C92:C344,B92:B344)</f>
        <v>0.37160153985023492</v>
      </c>
      <c r="L82" s="8"/>
      <c r="M82" s="8"/>
      <c r="N82" s="8"/>
      <c r="O82" s="8"/>
      <c r="P82" s="8"/>
      <c r="Q82" s="8"/>
      <c r="R82" s="8"/>
      <c r="S82" s="8"/>
      <c r="T82" s="8"/>
      <c r="U82" s="8"/>
      <c r="V82" s="8"/>
      <c r="W82" s="8"/>
      <c r="X82" s="8"/>
      <c r="Y82" s="8"/>
      <c r="Z82" s="8"/>
      <c r="AA82" s="8"/>
      <c r="AB82" s="8"/>
      <c r="AC82" s="8"/>
      <c r="AD82" s="2"/>
      <c r="AE82" s="2"/>
      <c r="AF82" s="2"/>
      <c r="AG82" s="2"/>
      <c r="AH82" s="2"/>
      <c r="AI82" s="2"/>
      <c r="AJ82" s="2"/>
      <c r="AK82" s="2"/>
      <c r="AL82" s="2"/>
      <c r="AM82" s="2"/>
      <c r="AN82" s="2"/>
      <c r="AO82" s="2"/>
      <c r="AP82" s="2"/>
    </row>
    <row r="83" spans="1:42" ht="44.25" customHeight="1" x14ac:dyDescent="0.25">
      <c r="A83" s="71" t="s">
        <v>70</v>
      </c>
      <c r="B83" s="71"/>
      <c r="C83" s="71"/>
      <c r="D83" s="71"/>
      <c r="E83" s="71"/>
      <c r="F83" s="71"/>
      <c r="G83" s="71"/>
      <c r="H83" s="71"/>
      <c r="I83" s="71"/>
      <c r="J83" s="71"/>
      <c r="K83" s="71"/>
      <c r="L83" s="72"/>
      <c r="M83" s="72"/>
      <c r="N83" s="72"/>
      <c r="O83" s="8"/>
      <c r="P83" s="8"/>
      <c r="Q83" s="8"/>
      <c r="R83" s="8"/>
      <c r="S83" s="8"/>
      <c r="T83" s="8"/>
      <c r="U83" s="8"/>
      <c r="V83" s="8"/>
      <c r="W83" s="8"/>
      <c r="X83" s="8"/>
      <c r="Y83" s="8"/>
      <c r="Z83" s="8"/>
      <c r="AA83" s="8"/>
      <c r="AB83" s="8"/>
      <c r="AC83" s="8"/>
      <c r="AD83" s="2"/>
      <c r="AE83" s="2"/>
      <c r="AF83" s="2"/>
      <c r="AG83" s="2"/>
      <c r="AH83" s="2"/>
      <c r="AI83" s="2"/>
      <c r="AJ83" s="2"/>
      <c r="AK83" s="2"/>
      <c r="AL83" s="2"/>
      <c r="AM83" s="2"/>
      <c r="AN83" s="2"/>
      <c r="AO83" s="2"/>
      <c r="AP83" s="2"/>
    </row>
    <row r="84" spans="1:42" ht="51.75" customHeight="1" x14ac:dyDescent="0.25">
      <c r="A84" s="71" t="s">
        <v>71</v>
      </c>
      <c r="B84" s="71"/>
      <c r="C84" s="71"/>
      <c r="D84" s="71"/>
      <c r="E84" s="71"/>
      <c r="F84" s="71"/>
      <c r="G84" s="71"/>
      <c r="H84" s="71"/>
      <c r="I84" s="71"/>
      <c r="J84" s="71"/>
      <c r="K84" s="71"/>
      <c r="L84" s="71"/>
      <c r="M84" s="71"/>
      <c r="N84" s="71"/>
      <c r="O84" s="8"/>
      <c r="P84" s="8"/>
      <c r="Q84" s="8"/>
      <c r="R84" s="8"/>
      <c r="S84" s="8"/>
      <c r="T84" s="8"/>
      <c r="U84" s="8"/>
      <c r="V84" s="8"/>
      <c r="W84" s="8"/>
      <c r="X84" s="8"/>
      <c r="Y84" s="8"/>
      <c r="Z84" s="8"/>
      <c r="AA84" s="8"/>
      <c r="AB84" s="8"/>
      <c r="AC84" s="8"/>
      <c r="AD84" s="2"/>
      <c r="AE84" s="2"/>
      <c r="AF84" s="2"/>
      <c r="AG84" s="2"/>
      <c r="AH84" s="2"/>
      <c r="AI84" s="2"/>
      <c r="AJ84" s="2"/>
      <c r="AK84" s="2"/>
      <c r="AL84" s="2"/>
      <c r="AM84" s="2"/>
      <c r="AN84" s="2"/>
      <c r="AO84" s="2"/>
      <c r="AP84" s="2"/>
    </row>
    <row r="85" spans="1:42" ht="28.5" customHeight="1" x14ac:dyDescent="0.25">
      <c r="A85" s="71" t="s">
        <v>72</v>
      </c>
      <c r="B85" s="71"/>
      <c r="C85" s="71"/>
      <c r="D85" s="71"/>
      <c r="E85" s="71"/>
      <c r="F85" s="71"/>
      <c r="G85" s="71"/>
      <c r="H85" s="71"/>
      <c r="I85" s="71"/>
      <c r="J85" s="71"/>
      <c r="K85" s="71"/>
      <c r="L85" s="71"/>
      <c r="M85" s="71"/>
      <c r="N85" s="71"/>
      <c r="O85" s="8"/>
      <c r="P85" s="8"/>
      <c r="Q85" s="8"/>
      <c r="R85" s="8"/>
      <c r="S85" s="8"/>
      <c r="T85" s="8"/>
      <c r="U85" s="8"/>
      <c r="V85" s="8"/>
      <c r="W85" s="8"/>
      <c r="X85" s="8"/>
      <c r="Y85" s="8"/>
      <c r="Z85" s="8"/>
      <c r="AA85" s="8"/>
      <c r="AB85" s="8"/>
      <c r="AC85" s="8"/>
      <c r="AD85" s="2"/>
      <c r="AE85" s="2"/>
      <c r="AF85" s="2"/>
      <c r="AG85" s="2"/>
      <c r="AH85" s="2"/>
      <c r="AI85" s="2"/>
      <c r="AJ85" s="2"/>
      <c r="AK85" s="2"/>
      <c r="AL85" s="2"/>
      <c r="AM85" s="2"/>
      <c r="AN85" s="2"/>
      <c r="AO85" s="2"/>
      <c r="AP85" s="2"/>
    </row>
    <row r="86" spans="1:42" ht="13.8"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2"/>
      <c r="AE86" s="2"/>
      <c r="AF86" s="2"/>
      <c r="AG86" s="2"/>
      <c r="AH86" s="2"/>
      <c r="AI86" s="2"/>
      <c r="AJ86" s="2"/>
      <c r="AK86" s="2"/>
      <c r="AL86" s="2"/>
      <c r="AM86" s="2"/>
      <c r="AN86" s="2"/>
      <c r="AO86" s="2"/>
      <c r="AP86" s="2"/>
    </row>
    <row r="87" spans="1:42" ht="15" customHeight="1" x14ac:dyDescent="0.25">
      <c r="A87" s="67" t="s">
        <v>5</v>
      </c>
      <c r="B87" s="69"/>
      <c r="C87" s="76">
        <f ca="1">TODAY()</f>
        <v>45566</v>
      </c>
      <c r="D87" s="77"/>
      <c r="E87" s="77"/>
      <c r="F87" s="78"/>
      <c r="G87" s="8"/>
      <c r="H87" s="8"/>
      <c r="I87" s="8"/>
      <c r="J87" s="8"/>
      <c r="K87" s="8"/>
      <c r="L87" s="8"/>
      <c r="M87" s="8"/>
      <c r="N87" s="8"/>
      <c r="O87" s="8"/>
      <c r="P87" s="8"/>
      <c r="Q87" s="8"/>
      <c r="R87" s="8"/>
      <c r="S87" s="8"/>
      <c r="T87" s="8"/>
      <c r="U87" s="8"/>
      <c r="V87" s="8"/>
      <c r="W87" s="8"/>
      <c r="X87" s="8"/>
      <c r="Y87" s="8"/>
      <c r="Z87" s="8"/>
      <c r="AA87" s="8"/>
      <c r="AB87" s="8"/>
      <c r="AC87" s="8"/>
    </row>
    <row r="88" spans="1:42" ht="13.8"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spans="1:42" ht="15" customHeight="1" x14ac:dyDescent="0.25">
      <c r="A89" s="60" t="s">
        <v>6</v>
      </c>
      <c r="B89" s="61"/>
      <c r="C89" s="64"/>
      <c r="D89" s="65"/>
      <c r="E89" s="65"/>
      <c r="F89" s="66"/>
      <c r="G89" s="8"/>
      <c r="H89" s="8"/>
      <c r="I89" s="8"/>
      <c r="J89" s="8"/>
      <c r="K89" s="8"/>
      <c r="L89" s="8"/>
      <c r="M89" s="8"/>
      <c r="N89" s="8"/>
      <c r="O89" s="8"/>
      <c r="P89" s="8"/>
      <c r="Q89" s="8"/>
      <c r="R89" s="8"/>
      <c r="S89" s="8"/>
      <c r="T89" s="8"/>
      <c r="U89" s="8"/>
      <c r="V89" s="8"/>
      <c r="W89" s="8"/>
      <c r="X89" s="8"/>
      <c r="Y89" s="8"/>
      <c r="Z89" s="8"/>
      <c r="AA89" s="8"/>
      <c r="AB89" s="8"/>
      <c r="AC89" s="8"/>
    </row>
    <row r="90" spans="1:42" ht="15" customHeight="1" x14ac:dyDescent="0.25">
      <c r="A90" s="62"/>
      <c r="B90" s="63"/>
      <c r="C90" s="67" t="s">
        <v>41</v>
      </c>
      <c r="D90" s="68"/>
      <c r="E90" s="68"/>
      <c r="F90" s="69"/>
      <c r="G90" s="8"/>
      <c r="H90" s="8"/>
      <c r="I90" s="8"/>
      <c r="J90" s="8"/>
      <c r="K90" s="8"/>
      <c r="L90" s="8"/>
      <c r="M90" s="8"/>
      <c r="N90" s="8"/>
      <c r="O90" s="8"/>
      <c r="P90" s="8"/>
      <c r="Q90" s="8"/>
      <c r="R90" s="8"/>
      <c r="S90" s="8"/>
      <c r="T90" s="8"/>
      <c r="U90" s="8"/>
      <c r="V90" s="8"/>
      <c r="W90" s="8"/>
      <c r="X90" s="8"/>
      <c r="Y90" s="8"/>
      <c r="Z90" s="8"/>
      <c r="AA90" s="8"/>
      <c r="AB90" s="8"/>
      <c r="AC90" s="8"/>
    </row>
    <row r="92" spans="1:42" ht="13.8" hidden="1" x14ac:dyDescent="0.25">
      <c r="A92" s="2"/>
      <c r="B92" s="7">
        <f ca="1">TODAY()</f>
        <v>45566</v>
      </c>
      <c r="C92" s="4">
        <f>-sumcred2+D34</f>
        <v>-1305530</v>
      </c>
      <c r="D92" s="2"/>
      <c r="E92" s="2"/>
      <c r="F92" s="2"/>
    </row>
    <row r="93" spans="1:42" ht="13.8" hidden="1" x14ac:dyDescent="0.25">
      <c r="A93" s="1">
        <v>1</v>
      </c>
      <c r="B93" s="7">
        <f t="shared" ref="B93:B156" ca="1" si="57">EDATE(B92,1)</f>
        <v>45597</v>
      </c>
      <c r="C93" s="37">
        <f>E34-D34</f>
        <v>16737.5</v>
      </c>
      <c r="D93" s="4">
        <f t="shared" ref="D93:D156" si="58">C93-C94</f>
        <v>-17692.323590659631</v>
      </c>
      <c r="E93" s="4">
        <f t="shared" ref="E93:E156" si="59">FLOOR((A93-1)/12,1)+1</f>
        <v>1</v>
      </c>
      <c r="F93" s="2"/>
    </row>
    <row r="94" spans="1:42" ht="13.8" hidden="1" x14ac:dyDescent="0.25">
      <c r="A94" s="1">
        <v>2</v>
      </c>
      <c r="B94" s="7">
        <f t="shared" ca="1" si="57"/>
        <v>45627</v>
      </c>
      <c r="C94" s="37">
        <f t="shared" ref="C94:C104" si="60">E35</f>
        <v>34429.823590659631</v>
      </c>
      <c r="D94" s="4">
        <f t="shared" si="58"/>
        <v>0</v>
      </c>
      <c r="E94" s="4">
        <f t="shared" si="59"/>
        <v>1</v>
      </c>
      <c r="F94" s="2"/>
    </row>
    <row r="95" spans="1:42" ht="13.8" hidden="1" x14ac:dyDescent="0.25">
      <c r="A95" s="1">
        <v>3</v>
      </c>
      <c r="B95" s="7">
        <f t="shared" ca="1" si="57"/>
        <v>45658</v>
      </c>
      <c r="C95" s="37">
        <f t="shared" si="60"/>
        <v>34429.823590659631</v>
      </c>
      <c r="D95" s="4">
        <f t="shared" si="58"/>
        <v>0</v>
      </c>
      <c r="E95" s="4">
        <f t="shared" si="59"/>
        <v>1</v>
      </c>
      <c r="F95" s="2"/>
    </row>
    <row r="96" spans="1:42" ht="13.8" hidden="1" x14ac:dyDescent="0.25">
      <c r="A96" s="1">
        <v>4</v>
      </c>
      <c r="B96" s="7">
        <f t="shared" ca="1" si="57"/>
        <v>45689</v>
      </c>
      <c r="C96" s="37">
        <f t="shared" si="60"/>
        <v>34429.823590659631</v>
      </c>
      <c r="D96" s="4">
        <f t="shared" si="58"/>
        <v>0</v>
      </c>
      <c r="E96" s="4">
        <f t="shared" si="59"/>
        <v>1</v>
      </c>
      <c r="F96" s="2"/>
    </row>
    <row r="97" spans="1:6" ht="13.8" hidden="1" x14ac:dyDescent="0.25">
      <c r="A97" s="1">
        <v>5</v>
      </c>
      <c r="B97" s="7">
        <f t="shared" ca="1" si="57"/>
        <v>45717</v>
      </c>
      <c r="C97" s="37">
        <f t="shared" si="60"/>
        <v>34429.823590659631</v>
      </c>
      <c r="D97" s="4">
        <f t="shared" si="58"/>
        <v>0</v>
      </c>
      <c r="E97" s="4">
        <f t="shared" si="59"/>
        <v>1</v>
      </c>
      <c r="F97" s="2"/>
    </row>
    <row r="98" spans="1:6" ht="13.8" hidden="1" x14ac:dyDescent="0.25">
      <c r="A98" s="1">
        <v>6</v>
      </c>
      <c r="B98" s="7">
        <f t="shared" ca="1" si="57"/>
        <v>45748</v>
      </c>
      <c r="C98" s="37">
        <f t="shared" si="60"/>
        <v>34429.823590659631</v>
      </c>
      <c r="D98" s="4">
        <f t="shared" si="58"/>
        <v>0</v>
      </c>
      <c r="E98" s="4">
        <f t="shared" si="59"/>
        <v>1</v>
      </c>
      <c r="F98" s="2"/>
    </row>
    <row r="99" spans="1:6" ht="13.8" hidden="1" x14ac:dyDescent="0.25">
      <c r="A99" s="1">
        <v>7</v>
      </c>
      <c r="B99" s="7">
        <f t="shared" ca="1" si="57"/>
        <v>45778</v>
      </c>
      <c r="C99" s="37">
        <f t="shared" si="60"/>
        <v>34429.823590659631</v>
      </c>
      <c r="D99" s="4">
        <f t="shared" si="58"/>
        <v>0</v>
      </c>
      <c r="E99" s="4">
        <f t="shared" si="59"/>
        <v>1</v>
      </c>
      <c r="F99" s="2"/>
    </row>
    <row r="100" spans="1:6" ht="13.8" hidden="1" x14ac:dyDescent="0.25">
      <c r="A100" s="1">
        <v>8</v>
      </c>
      <c r="B100" s="7">
        <f t="shared" ca="1" si="57"/>
        <v>45809</v>
      </c>
      <c r="C100" s="37">
        <f t="shared" si="60"/>
        <v>34429.823590659631</v>
      </c>
      <c r="D100" s="4">
        <f t="shared" si="58"/>
        <v>0</v>
      </c>
      <c r="E100" s="4">
        <f t="shared" si="59"/>
        <v>1</v>
      </c>
      <c r="F100" s="2"/>
    </row>
    <row r="101" spans="1:6" ht="13.8" hidden="1" x14ac:dyDescent="0.25">
      <c r="A101" s="1">
        <v>9</v>
      </c>
      <c r="B101" s="7">
        <f t="shared" ca="1" si="57"/>
        <v>45839</v>
      </c>
      <c r="C101" s="37">
        <f t="shared" si="60"/>
        <v>34429.823590659631</v>
      </c>
      <c r="D101" s="4">
        <f t="shared" si="58"/>
        <v>0</v>
      </c>
      <c r="E101" s="4">
        <f t="shared" si="59"/>
        <v>1</v>
      </c>
      <c r="F101" s="2"/>
    </row>
    <row r="102" spans="1:6" ht="13.8" hidden="1" x14ac:dyDescent="0.25">
      <c r="A102" s="1">
        <v>10</v>
      </c>
      <c r="B102" s="7">
        <f t="shared" ca="1" si="57"/>
        <v>45870</v>
      </c>
      <c r="C102" s="37">
        <f t="shared" si="60"/>
        <v>34429.823590659631</v>
      </c>
      <c r="D102" s="4">
        <f t="shared" si="58"/>
        <v>0</v>
      </c>
      <c r="E102" s="4">
        <f t="shared" si="59"/>
        <v>1</v>
      </c>
      <c r="F102" s="2"/>
    </row>
    <row r="103" spans="1:6" ht="13.8" hidden="1" x14ac:dyDescent="0.25">
      <c r="A103" s="1">
        <v>11</v>
      </c>
      <c r="B103" s="7">
        <f t="shared" ca="1" si="57"/>
        <v>45901</v>
      </c>
      <c r="C103" s="37">
        <f t="shared" si="60"/>
        <v>34429.823590659631</v>
      </c>
      <c r="D103" s="4">
        <f t="shared" si="58"/>
        <v>0</v>
      </c>
      <c r="E103" s="4">
        <f t="shared" si="59"/>
        <v>1</v>
      </c>
    </row>
    <row r="104" spans="1:6" ht="13.8" hidden="1" x14ac:dyDescent="0.25">
      <c r="A104" s="1">
        <v>12</v>
      </c>
      <c r="B104" s="7">
        <f t="shared" ca="1" si="57"/>
        <v>45931</v>
      </c>
      <c r="C104" s="37">
        <f t="shared" si="60"/>
        <v>34429.823590659631</v>
      </c>
      <c r="D104" s="4">
        <f t="shared" si="58"/>
        <v>-155000</v>
      </c>
      <c r="E104" s="4">
        <f t="shared" si="59"/>
        <v>1</v>
      </c>
    </row>
    <row r="105" spans="1:6" ht="13.8" hidden="1" x14ac:dyDescent="0.25">
      <c r="A105" s="1">
        <v>13</v>
      </c>
      <c r="B105" s="7">
        <f t="shared" ca="1" si="57"/>
        <v>45962</v>
      </c>
      <c r="C105" s="37">
        <f t="shared" ref="C105:C116" si="61">I34</f>
        <v>189429.82359065962</v>
      </c>
      <c r="D105" s="4">
        <f t="shared" si="58"/>
        <v>155000</v>
      </c>
      <c r="E105" s="4">
        <f t="shared" si="59"/>
        <v>2</v>
      </c>
    </row>
    <row r="106" spans="1:6" ht="13.8" hidden="1" x14ac:dyDescent="0.25">
      <c r="A106" s="1">
        <v>14</v>
      </c>
      <c r="B106" s="7">
        <f t="shared" ca="1" si="57"/>
        <v>45992</v>
      </c>
      <c r="C106" s="37">
        <f t="shared" si="61"/>
        <v>34429.823590659631</v>
      </c>
      <c r="D106" s="4">
        <f t="shared" si="58"/>
        <v>0</v>
      </c>
      <c r="E106" s="4">
        <f t="shared" si="59"/>
        <v>2</v>
      </c>
    </row>
    <row r="107" spans="1:6" ht="13.8" hidden="1" x14ac:dyDescent="0.25">
      <c r="A107" s="2">
        <v>15</v>
      </c>
      <c r="B107" s="7">
        <f t="shared" ca="1" si="57"/>
        <v>46023</v>
      </c>
      <c r="C107" s="37">
        <f t="shared" si="61"/>
        <v>34429.823590659631</v>
      </c>
      <c r="D107" s="4">
        <f t="shared" si="58"/>
        <v>0</v>
      </c>
      <c r="E107" s="4">
        <f t="shared" si="59"/>
        <v>2</v>
      </c>
    </row>
    <row r="108" spans="1:6" ht="13.8" hidden="1" x14ac:dyDescent="0.25">
      <c r="A108" s="2">
        <v>16</v>
      </c>
      <c r="B108" s="7">
        <f t="shared" ca="1" si="57"/>
        <v>46054</v>
      </c>
      <c r="C108" s="37">
        <f t="shared" si="61"/>
        <v>34429.823590659631</v>
      </c>
      <c r="D108" s="4">
        <f t="shared" si="58"/>
        <v>0</v>
      </c>
      <c r="E108" s="4">
        <f t="shared" si="59"/>
        <v>2</v>
      </c>
    </row>
    <row r="109" spans="1:6" ht="13.8" hidden="1" x14ac:dyDescent="0.25">
      <c r="A109" s="2">
        <v>17</v>
      </c>
      <c r="B109" s="7">
        <f t="shared" ca="1" si="57"/>
        <v>46082</v>
      </c>
      <c r="C109" s="37">
        <f t="shared" si="61"/>
        <v>34429.823590659631</v>
      </c>
      <c r="D109" s="4">
        <f t="shared" si="58"/>
        <v>0</v>
      </c>
      <c r="E109" s="4">
        <f t="shared" si="59"/>
        <v>2</v>
      </c>
    </row>
    <row r="110" spans="1:6" ht="13.8" hidden="1" x14ac:dyDescent="0.25">
      <c r="A110" s="2">
        <v>18</v>
      </c>
      <c r="B110" s="7">
        <f t="shared" ca="1" si="57"/>
        <v>46113</v>
      </c>
      <c r="C110" s="37">
        <f t="shared" si="61"/>
        <v>34429.823590659631</v>
      </c>
      <c r="D110" s="4">
        <f t="shared" si="58"/>
        <v>0</v>
      </c>
      <c r="E110" s="4">
        <f t="shared" si="59"/>
        <v>2</v>
      </c>
    </row>
    <row r="111" spans="1:6" ht="13.8" hidden="1" x14ac:dyDescent="0.25">
      <c r="A111" s="2">
        <v>19</v>
      </c>
      <c r="B111" s="7">
        <f t="shared" ca="1" si="57"/>
        <v>46143</v>
      </c>
      <c r="C111" s="37">
        <f t="shared" si="61"/>
        <v>34429.823590659631</v>
      </c>
      <c r="D111" s="4">
        <f t="shared" si="58"/>
        <v>0</v>
      </c>
      <c r="E111" s="4">
        <f t="shared" si="59"/>
        <v>2</v>
      </c>
    </row>
    <row r="112" spans="1:6" ht="13.8" hidden="1" x14ac:dyDescent="0.25">
      <c r="A112" s="2">
        <v>20</v>
      </c>
      <c r="B112" s="7">
        <f t="shared" ca="1" si="57"/>
        <v>46174</v>
      </c>
      <c r="C112" s="37">
        <f t="shared" si="61"/>
        <v>34429.823590659631</v>
      </c>
      <c r="D112" s="4">
        <f t="shared" si="58"/>
        <v>0</v>
      </c>
      <c r="E112" s="4">
        <f t="shared" si="59"/>
        <v>2</v>
      </c>
    </row>
    <row r="113" spans="1:5" ht="13.8" hidden="1" x14ac:dyDescent="0.25">
      <c r="A113" s="2">
        <v>21</v>
      </c>
      <c r="B113" s="7">
        <f t="shared" ca="1" si="57"/>
        <v>46204</v>
      </c>
      <c r="C113" s="37">
        <f t="shared" si="61"/>
        <v>34429.823590659631</v>
      </c>
      <c r="D113" s="4">
        <f t="shared" si="58"/>
        <v>0</v>
      </c>
      <c r="E113" s="4">
        <f t="shared" si="59"/>
        <v>2</v>
      </c>
    </row>
    <row r="114" spans="1:5" ht="13.8" hidden="1" x14ac:dyDescent="0.25">
      <c r="A114" s="2">
        <v>22</v>
      </c>
      <c r="B114" s="7">
        <f t="shared" ca="1" si="57"/>
        <v>46235</v>
      </c>
      <c r="C114" s="37">
        <f t="shared" si="61"/>
        <v>34429.823590659631</v>
      </c>
      <c r="D114" s="4">
        <f t="shared" si="58"/>
        <v>0</v>
      </c>
      <c r="E114" s="4">
        <f t="shared" si="59"/>
        <v>2</v>
      </c>
    </row>
    <row r="115" spans="1:5" ht="13.8" hidden="1" x14ac:dyDescent="0.25">
      <c r="A115" s="2">
        <v>23</v>
      </c>
      <c r="B115" s="7">
        <f t="shared" ca="1" si="57"/>
        <v>46266</v>
      </c>
      <c r="C115" s="37">
        <f t="shared" si="61"/>
        <v>34429.823590659631</v>
      </c>
      <c r="D115" s="4">
        <f t="shared" si="58"/>
        <v>0</v>
      </c>
      <c r="E115" s="4">
        <f t="shared" si="59"/>
        <v>2</v>
      </c>
    </row>
    <row r="116" spans="1:5" ht="13.8" hidden="1" x14ac:dyDescent="0.25">
      <c r="A116" s="2">
        <v>24</v>
      </c>
      <c r="B116" s="7">
        <f t="shared" ca="1" si="57"/>
        <v>46296</v>
      </c>
      <c r="C116" s="37">
        <f t="shared" si="61"/>
        <v>34429.823590659631</v>
      </c>
      <c r="D116" s="4">
        <f t="shared" si="58"/>
        <v>-155000</v>
      </c>
      <c r="E116" s="4">
        <f t="shared" si="59"/>
        <v>2</v>
      </c>
    </row>
    <row r="117" spans="1:5" ht="13.8" hidden="1" x14ac:dyDescent="0.25">
      <c r="A117" s="2">
        <v>25</v>
      </c>
      <c r="B117" s="7">
        <f t="shared" ca="1" si="57"/>
        <v>46327</v>
      </c>
      <c r="C117" s="4">
        <f t="shared" ref="C117:C128" si="62">M34</f>
        <v>189429.82359065962</v>
      </c>
      <c r="D117" s="4">
        <f t="shared" si="58"/>
        <v>155000</v>
      </c>
      <c r="E117" s="4">
        <f t="shared" si="59"/>
        <v>3</v>
      </c>
    </row>
    <row r="118" spans="1:5" ht="13.8" hidden="1" x14ac:dyDescent="0.25">
      <c r="A118" s="2">
        <v>26</v>
      </c>
      <c r="B118" s="7">
        <f t="shared" ca="1" si="57"/>
        <v>46357</v>
      </c>
      <c r="C118" s="4">
        <f t="shared" si="62"/>
        <v>34429.823590659631</v>
      </c>
      <c r="D118" s="4">
        <f t="shared" si="58"/>
        <v>0</v>
      </c>
      <c r="E118" s="4">
        <f t="shared" si="59"/>
        <v>3</v>
      </c>
    </row>
    <row r="119" spans="1:5" ht="13.8" hidden="1" x14ac:dyDescent="0.25">
      <c r="A119" s="2">
        <v>27</v>
      </c>
      <c r="B119" s="7">
        <f t="shared" ca="1" si="57"/>
        <v>46388</v>
      </c>
      <c r="C119" s="4">
        <f t="shared" si="62"/>
        <v>34429.823590659631</v>
      </c>
      <c r="D119" s="4">
        <f t="shared" si="58"/>
        <v>0</v>
      </c>
      <c r="E119" s="4">
        <f t="shared" si="59"/>
        <v>3</v>
      </c>
    </row>
    <row r="120" spans="1:5" ht="13.8" hidden="1" x14ac:dyDescent="0.25">
      <c r="A120" s="2">
        <v>28</v>
      </c>
      <c r="B120" s="7">
        <f t="shared" ca="1" si="57"/>
        <v>46419</v>
      </c>
      <c r="C120" s="4">
        <f t="shared" si="62"/>
        <v>34429.823590659631</v>
      </c>
      <c r="D120" s="4">
        <f t="shared" si="58"/>
        <v>0</v>
      </c>
      <c r="E120" s="4">
        <f t="shared" si="59"/>
        <v>3</v>
      </c>
    </row>
    <row r="121" spans="1:5" ht="13.8" hidden="1" x14ac:dyDescent="0.25">
      <c r="A121" s="2">
        <v>29</v>
      </c>
      <c r="B121" s="7">
        <f t="shared" ca="1" si="57"/>
        <v>46447</v>
      </c>
      <c r="C121" s="4">
        <f t="shared" si="62"/>
        <v>34429.823590659631</v>
      </c>
      <c r="D121" s="4">
        <f t="shared" si="58"/>
        <v>0</v>
      </c>
      <c r="E121" s="4">
        <f t="shared" si="59"/>
        <v>3</v>
      </c>
    </row>
    <row r="122" spans="1:5" ht="13.8" hidden="1" x14ac:dyDescent="0.25">
      <c r="A122" s="2">
        <v>30</v>
      </c>
      <c r="B122" s="7">
        <f t="shared" ca="1" si="57"/>
        <v>46478</v>
      </c>
      <c r="C122" s="4">
        <f t="shared" si="62"/>
        <v>34429.823590659631</v>
      </c>
      <c r="D122" s="4">
        <f t="shared" si="58"/>
        <v>0</v>
      </c>
      <c r="E122" s="4">
        <f t="shared" si="59"/>
        <v>3</v>
      </c>
    </row>
    <row r="123" spans="1:5" ht="13.8" hidden="1" x14ac:dyDescent="0.25">
      <c r="A123" s="2">
        <v>31</v>
      </c>
      <c r="B123" s="7">
        <f t="shared" ca="1" si="57"/>
        <v>46508</v>
      </c>
      <c r="C123" s="4">
        <f t="shared" si="62"/>
        <v>34429.823590659631</v>
      </c>
      <c r="D123" s="4">
        <f t="shared" si="58"/>
        <v>0</v>
      </c>
      <c r="E123" s="4">
        <f t="shared" si="59"/>
        <v>3</v>
      </c>
    </row>
    <row r="124" spans="1:5" ht="13.8" hidden="1" x14ac:dyDescent="0.25">
      <c r="A124" s="2">
        <v>32</v>
      </c>
      <c r="B124" s="7">
        <f t="shared" ca="1" si="57"/>
        <v>46539</v>
      </c>
      <c r="C124" s="4">
        <f t="shared" si="62"/>
        <v>34429.823590659631</v>
      </c>
      <c r="D124" s="4">
        <f t="shared" si="58"/>
        <v>0</v>
      </c>
      <c r="E124" s="4">
        <f t="shared" si="59"/>
        <v>3</v>
      </c>
    </row>
    <row r="125" spans="1:5" ht="13.8" hidden="1" x14ac:dyDescent="0.25">
      <c r="A125" s="2">
        <v>33</v>
      </c>
      <c r="B125" s="7">
        <f t="shared" ca="1" si="57"/>
        <v>46569</v>
      </c>
      <c r="C125" s="4">
        <f t="shared" si="62"/>
        <v>34429.823590659631</v>
      </c>
      <c r="D125" s="4">
        <f t="shared" si="58"/>
        <v>0</v>
      </c>
      <c r="E125" s="4">
        <f t="shared" si="59"/>
        <v>3</v>
      </c>
    </row>
    <row r="126" spans="1:5" ht="13.8" hidden="1" x14ac:dyDescent="0.25">
      <c r="A126" s="2">
        <v>34</v>
      </c>
      <c r="B126" s="7">
        <f t="shared" ca="1" si="57"/>
        <v>46600</v>
      </c>
      <c r="C126" s="4">
        <f t="shared" si="62"/>
        <v>34429.823590659631</v>
      </c>
      <c r="D126" s="4">
        <f t="shared" si="58"/>
        <v>0</v>
      </c>
      <c r="E126" s="4">
        <f t="shared" si="59"/>
        <v>3</v>
      </c>
    </row>
    <row r="127" spans="1:5" ht="13.8" hidden="1" x14ac:dyDescent="0.25">
      <c r="A127" s="2">
        <v>35</v>
      </c>
      <c r="B127" s="7">
        <f t="shared" ca="1" si="57"/>
        <v>46631</v>
      </c>
      <c r="C127" s="4">
        <f t="shared" si="62"/>
        <v>34429.823590659631</v>
      </c>
      <c r="D127" s="4">
        <f t="shared" si="58"/>
        <v>0</v>
      </c>
      <c r="E127" s="4">
        <f t="shared" si="59"/>
        <v>3</v>
      </c>
    </row>
    <row r="128" spans="1:5" ht="13.8" hidden="1" x14ac:dyDescent="0.25">
      <c r="A128" s="2">
        <v>36</v>
      </c>
      <c r="B128" s="7">
        <f t="shared" ca="1" si="57"/>
        <v>46661</v>
      </c>
      <c r="C128" s="4">
        <f t="shared" si="62"/>
        <v>34429.823590659631</v>
      </c>
      <c r="D128" s="4">
        <f t="shared" si="58"/>
        <v>-155000</v>
      </c>
      <c r="E128" s="4">
        <f t="shared" si="59"/>
        <v>3</v>
      </c>
    </row>
    <row r="129" spans="1:5" ht="13.8" hidden="1" x14ac:dyDescent="0.25">
      <c r="A129" s="2">
        <v>37</v>
      </c>
      <c r="B129" s="7">
        <f t="shared" ca="1" si="57"/>
        <v>46692</v>
      </c>
      <c r="C129" s="4">
        <f t="shared" ref="C129:C140" si="63">Q34</f>
        <v>189429.82359065962</v>
      </c>
      <c r="D129" s="4">
        <f t="shared" si="58"/>
        <v>155000</v>
      </c>
      <c r="E129" s="4">
        <f t="shared" si="59"/>
        <v>4</v>
      </c>
    </row>
    <row r="130" spans="1:5" ht="13.8" hidden="1" x14ac:dyDescent="0.25">
      <c r="A130" s="2">
        <v>38</v>
      </c>
      <c r="B130" s="7">
        <f t="shared" ca="1" si="57"/>
        <v>46722</v>
      </c>
      <c r="C130" s="4">
        <f t="shared" si="63"/>
        <v>34429.823590659631</v>
      </c>
      <c r="D130" s="4">
        <f t="shared" si="58"/>
        <v>0</v>
      </c>
      <c r="E130" s="4">
        <f t="shared" si="59"/>
        <v>4</v>
      </c>
    </row>
    <row r="131" spans="1:5" ht="13.8" hidden="1" x14ac:dyDescent="0.25">
      <c r="A131" s="2">
        <v>39</v>
      </c>
      <c r="B131" s="7">
        <f t="shared" ca="1" si="57"/>
        <v>46753</v>
      </c>
      <c r="C131" s="4">
        <f t="shared" si="63"/>
        <v>34429.823590659631</v>
      </c>
      <c r="D131" s="4">
        <f t="shared" si="58"/>
        <v>0</v>
      </c>
      <c r="E131" s="4">
        <f t="shared" si="59"/>
        <v>4</v>
      </c>
    </row>
    <row r="132" spans="1:5" ht="13.8" hidden="1" x14ac:dyDescent="0.25">
      <c r="A132" s="2">
        <v>40</v>
      </c>
      <c r="B132" s="7">
        <f t="shared" ca="1" si="57"/>
        <v>46784</v>
      </c>
      <c r="C132" s="4">
        <f t="shared" si="63"/>
        <v>34429.823590659631</v>
      </c>
      <c r="D132" s="4">
        <f t="shared" si="58"/>
        <v>0</v>
      </c>
      <c r="E132" s="4">
        <f t="shared" si="59"/>
        <v>4</v>
      </c>
    </row>
    <row r="133" spans="1:5" ht="13.8" hidden="1" x14ac:dyDescent="0.25">
      <c r="A133" s="2">
        <v>41</v>
      </c>
      <c r="B133" s="7">
        <f t="shared" ca="1" si="57"/>
        <v>46813</v>
      </c>
      <c r="C133" s="4">
        <f t="shared" si="63"/>
        <v>34429.823590659631</v>
      </c>
      <c r="D133" s="4">
        <f t="shared" si="58"/>
        <v>0</v>
      </c>
      <c r="E133" s="4">
        <f t="shared" si="59"/>
        <v>4</v>
      </c>
    </row>
    <row r="134" spans="1:5" ht="13.8" hidden="1" x14ac:dyDescent="0.25">
      <c r="A134" s="2">
        <v>42</v>
      </c>
      <c r="B134" s="7">
        <f t="shared" ca="1" si="57"/>
        <v>46844</v>
      </c>
      <c r="C134" s="4">
        <f t="shared" si="63"/>
        <v>34429.823590659631</v>
      </c>
      <c r="D134" s="4">
        <f t="shared" si="58"/>
        <v>0</v>
      </c>
      <c r="E134" s="4">
        <f t="shared" si="59"/>
        <v>4</v>
      </c>
    </row>
    <row r="135" spans="1:5" ht="13.8" hidden="1" x14ac:dyDescent="0.25">
      <c r="A135" s="2">
        <v>43</v>
      </c>
      <c r="B135" s="7">
        <f t="shared" ca="1" si="57"/>
        <v>46874</v>
      </c>
      <c r="C135" s="4">
        <f t="shared" si="63"/>
        <v>34429.823590659631</v>
      </c>
      <c r="D135" s="4">
        <f t="shared" si="58"/>
        <v>0</v>
      </c>
      <c r="E135" s="4">
        <f t="shared" si="59"/>
        <v>4</v>
      </c>
    </row>
    <row r="136" spans="1:5" ht="13.8" hidden="1" x14ac:dyDescent="0.25">
      <c r="A136" s="2">
        <v>44</v>
      </c>
      <c r="B136" s="7">
        <f t="shared" ca="1" si="57"/>
        <v>46905</v>
      </c>
      <c r="C136" s="4">
        <f t="shared" si="63"/>
        <v>34429.823590659631</v>
      </c>
      <c r="D136" s="4">
        <f t="shared" si="58"/>
        <v>0</v>
      </c>
      <c r="E136" s="4">
        <f t="shared" si="59"/>
        <v>4</v>
      </c>
    </row>
    <row r="137" spans="1:5" ht="13.8" hidden="1" x14ac:dyDescent="0.25">
      <c r="A137" s="2">
        <v>45</v>
      </c>
      <c r="B137" s="7">
        <f t="shared" ca="1" si="57"/>
        <v>46935</v>
      </c>
      <c r="C137" s="4">
        <f t="shared" si="63"/>
        <v>34429.823590659631</v>
      </c>
      <c r="D137" s="4">
        <f t="shared" si="58"/>
        <v>0</v>
      </c>
      <c r="E137" s="4">
        <f t="shared" si="59"/>
        <v>4</v>
      </c>
    </row>
    <row r="138" spans="1:5" ht="13.8" hidden="1" x14ac:dyDescent="0.25">
      <c r="A138" s="2">
        <v>46</v>
      </c>
      <c r="B138" s="7">
        <f t="shared" ca="1" si="57"/>
        <v>46966</v>
      </c>
      <c r="C138" s="4">
        <f t="shared" si="63"/>
        <v>34429.823590659631</v>
      </c>
      <c r="D138" s="4">
        <f t="shared" si="58"/>
        <v>0</v>
      </c>
      <c r="E138" s="4">
        <f t="shared" si="59"/>
        <v>4</v>
      </c>
    </row>
    <row r="139" spans="1:5" ht="13.8" hidden="1" x14ac:dyDescent="0.25">
      <c r="A139" s="2">
        <v>47</v>
      </c>
      <c r="B139" s="7">
        <f t="shared" ca="1" si="57"/>
        <v>46997</v>
      </c>
      <c r="C139" s="4">
        <f t="shared" si="63"/>
        <v>34429.823590659631</v>
      </c>
      <c r="D139" s="4">
        <f t="shared" si="58"/>
        <v>0</v>
      </c>
      <c r="E139" s="4">
        <f t="shared" si="59"/>
        <v>4</v>
      </c>
    </row>
    <row r="140" spans="1:5" ht="13.8" hidden="1" x14ac:dyDescent="0.25">
      <c r="A140" s="2">
        <v>48</v>
      </c>
      <c r="B140" s="7">
        <f t="shared" ca="1" si="57"/>
        <v>47027</v>
      </c>
      <c r="C140" s="4">
        <f t="shared" si="63"/>
        <v>34429.823590659631</v>
      </c>
      <c r="D140" s="4">
        <f t="shared" si="58"/>
        <v>-155000</v>
      </c>
      <c r="E140" s="4">
        <f t="shared" si="59"/>
        <v>4</v>
      </c>
    </row>
    <row r="141" spans="1:5" ht="13.8" hidden="1" x14ac:dyDescent="0.25">
      <c r="A141" s="2">
        <v>49</v>
      </c>
      <c r="B141" s="7">
        <f t="shared" ca="1" si="57"/>
        <v>47058</v>
      </c>
      <c r="C141" s="4">
        <f t="shared" ref="C141:C152" si="64">U34</f>
        <v>189429.82359065962</v>
      </c>
      <c r="D141" s="4">
        <f t="shared" si="58"/>
        <v>155000</v>
      </c>
      <c r="E141" s="4">
        <f t="shared" si="59"/>
        <v>5</v>
      </c>
    </row>
    <row r="142" spans="1:5" ht="13.8" hidden="1" x14ac:dyDescent="0.25">
      <c r="A142" s="2">
        <v>50</v>
      </c>
      <c r="B142" s="7">
        <f t="shared" ca="1" si="57"/>
        <v>47088</v>
      </c>
      <c r="C142" s="4">
        <f t="shared" si="64"/>
        <v>34429.823590659631</v>
      </c>
      <c r="D142" s="4">
        <f t="shared" si="58"/>
        <v>0</v>
      </c>
      <c r="E142" s="4">
        <f t="shared" si="59"/>
        <v>5</v>
      </c>
    </row>
    <row r="143" spans="1:5" ht="13.8" hidden="1" x14ac:dyDescent="0.25">
      <c r="A143" s="2">
        <v>51</v>
      </c>
      <c r="B143" s="7">
        <f t="shared" ca="1" si="57"/>
        <v>47119</v>
      </c>
      <c r="C143" s="4">
        <f t="shared" si="64"/>
        <v>34429.823590659631</v>
      </c>
      <c r="D143" s="4">
        <f t="shared" si="58"/>
        <v>0</v>
      </c>
      <c r="E143" s="4">
        <f t="shared" si="59"/>
        <v>5</v>
      </c>
    </row>
    <row r="144" spans="1:5" ht="13.8" hidden="1" x14ac:dyDescent="0.25">
      <c r="A144" s="2">
        <v>52</v>
      </c>
      <c r="B144" s="7">
        <f t="shared" ca="1" si="57"/>
        <v>47150</v>
      </c>
      <c r="C144" s="4">
        <f t="shared" si="64"/>
        <v>34429.823590659631</v>
      </c>
      <c r="D144" s="4">
        <f t="shared" si="58"/>
        <v>0</v>
      </c>
      <c r="E144" s="4">
        <f t="shared" si="59"/>
        <v>5</v>
      </c>
    </row>
    <row r="145" spans="1:5" ht="13.8" hidden="1" x14ac:dyDescent="0.25">
      <c r="A145" s="2">
        <v>53</v>
      </c>
      <c r="B145" s="7">
        <f t="shared" ca="1" si="57"/>
        <v>47178</v>
      </c>
      <c r="C145" s="4">
        <f t="shared" si="64"/>
        <v>34429.823590659631</v>
      </c>
      <c r="D145" s="4">
        <f t="shared" si="58"/>
        <v>0</v>
      </c>
      <c r="E145" s="4">
        <f t="shared" si="59"/>
        <v>5</v>
      </c>
    </row>
    <row r="146" spans="1:5" ht="13.8" hidden="1" x14ac:dyDescent="0.25">
      <c r="A146" s="2">
        <v>54</v>
      </c>
      <c r="B146" s="7">
        <f t="shared" ca="1" si="57"/>
        <v>47209</v>
      </c>
      <c r="C146" s="4">
        <f t="shared" si="64"/>
        <v>34429.823590659631</v>
      </c>
      <c r="D146" s="4">
        <f t="shared" si="58"/>
        <v>0</v>
      </c>
      <c r="E146" s="4">
        <f t="shared" si="59"/>
        <v>5</v>
      </c>
    </row>
    <row r="147" spans="1:5" ht="13.8" hidden="1" x14ac:dyDescent="0.25">
      <c r="A147" s="2">
        <v>55</v>
      </c>
      <c r="B147" s="7">
        <f t="shared" ca="1" si="57"/>
        <v>47239</v>
      </c>
      <c r="C147" s="4">
        <f t="shared" si="64"/>
        <v>34429.823590659631</v>
      </c>
      <c r="D147" s="4">
        <f t="shared" si="58"/>
        <v>0</v>
      </c>
      <c r="E147" s="4">
        <f t="shared" si="59"/>
        <v>5</v>
      </c>
    </row>
    <row r="148" spans="1:5" ht="13.8" hidden="1" x14ac:dyDescent="0.25">
      <c r="A148" s="2">
        <v>56</v>
      </c>
      <c r="B148" s="7">
        <f t="shared" ca="1" si="57"/>
        <v>47270</v>
      </c>
      <c r="C148" s="4">
        <f t="shared" si="64"/>
        <v>34429.823590659631</v>
      </c>
      <c r="D148" s="4">
        <f t="shared" si="58"/>
        <v>0</v>
      </c>
      <c r="E148" s="4">
        <f t="shared" si="59"/>
        <v>5</v>
      </c>
    </row>
    <row r="149" spans="1:5" ht="13.8" hidden="1" x14ac:dyDescent="0.25">
      <c r="A149" s="2">
        <v>57</v>
      </c>
      <c r="B149" s="7">
        <f t="shared" ca="1" si="57"/>
        <v>47300</v>
      </c>
      <c r="C149" s="4">
        <f t="shared" si="64"/>
        <v>34429.823590659631</v>
      </c>
      <c r="D149" s="4">
        <f t="shared" si="58"/>
        <v>0</v>
      </c>
      <c r="E149" s="4">
        <f t="shared" si="59"/>
        <v>5</v>
      </c>
    </row>
    <row r="150" spans="1:5" ht="13.8" hidden="1" x14ac:dyDescent="0.25">
      <c r="A150" s="2">
        <v>58</v>
      </c>
      <c r="B150" s="7">
        <f t="shared" ca="1" si="57"/>
        <v>47331</v>
      </c>
      <c r="C150" s="4">
        <f t="shared" si="64"/>
        <v>34429.823590659631</v>
      </c>
      <c r="D150" s="4">
        <f t="shared" si="58"/>
        <v>0</v>
      </c>
      <c r="E150" s="4">
        <f t="shared" si="59"/>
        <v>5</v>
      </c>
    </row>
    <row r="151" spans="1:5" ht="13.8" hidden="1" x14ac:dyDescent="0.25">
      <c r="A151" s="2">
        <v>59</v>
      </c>
      <c r="B151" s="7">
        <f t="shared" ca="1" si="57"/>
        <v>47362</v>
      </c>
      <c r="C151" s="4">
        <f t="shared" si="64"/>
        <v>34429.823590659631</v>
      </c>
      <c r="D151" s="4">
        <f t="shared" si="58"/>
        <v>-34049.883639076208</v>
      </c>
      <c r="E151" s="4">
        <f t="shared" si="59"/>
        <v>5</v>
      </c>
    </row>
    <row r="152" spans="1:5" ht="13.8" hidden="1" x14ac:dyDescent="0.25">
      <c r="A152" s="2">
        <v>60</v>
      </c>
      <c r="B152" s="7">
        <f t="shared" ca="1" si="57"/>
        <v>47392</v>
      </c>
      <c r="C152" s="4">
        <f t="shared" si="64"/>
        <v>68479.707229735839</v>
      </c>
      <c r="D152" s="4">
        <f t="shared" si="58"/>
        <v>68479.707229735839</v>
      </c>
      <c r="E152" s="4">
        <f t="shared" si="59"/>
        <v>5</v>
      </c>
    </row>
    <row r="153" spans="1:5" ht="13.8" hidden="1" x14ac:dyDescent="0.25">
      <c r="A153" s="2">
        <v>61</v>
      </c>
      <c r="B153" s="7">
        <f t="shared" ca="1" si="57"/>
        <v>47423</v>
      </c>
      <c r="C153" s="4">
        <f t="shared" ref="C153:C164" si="65">Y34</f>
        <v>0</v>
      </c>
      <c r="D153" s="4">
        <f t="shared" si="58"/>
        <v>0</v>
      </c>
      <c r="E153" s="4">
        <f t="shared" si="59"/>
        <v>6</v>
      </c>
    </row>
    <row r="154" spans="1:5" ht="13.8" hidden="1" x14ac:dyDescent="0.25">
      <c r="A154" s="2">
        <v>62</v>
      </c>
      <c r="B154" s="7">
        <f t="shared" ca="1" si="57"/>
        <v>47453</v>
      </c>
      <c r="C154" s="4">
        <f t="shared" si="65"/>
        <v>0</v>
      </c>
      <c r="D154" s="4">
        <f t="shared" si="58"/>
        <v>0</v>
      </c>
      <c r="E154" s="4">
        <f t="shared" si="59"/>
        <v>6</v>
      </c>
    </row>
    <row r="155" spans="1:5" ht="13.8" hidden="1" x14ac:dyDescent="0.25">
      <c r="A155" s="2">
        <v>63</v>
      </c>
      <c r="B155" s="7">
        <f t="shared" ca="1" si="57"/>
        <v>47484</v>
      </c>
      <c r="C155" s="4">
        <f t="shared" si="65"/>
        <v>0</v>
      </c>
      <c r="D155" s="4">
        <f t="shared" si="58"/>
        <v>0</v>
      </c>
      <c r="E155" s="4">
        <f t="shared" si="59"/>
        <v>6</v>
      </c>
    </row>
    <row r="156" spans="1:5" ht="13.8" hidden="1" x14ac:dyDescent="0.25">
      <c r="A156" s="2">
        <v>64</v>
      </c>
      <c r="B156" s="7">
        <f t="shared" ca="1" si="57"/>
        <v>47515</v>
      </c>
      <c r="C156" s="4">
        <f t="shared" si="65"/>
        <v>0</v>
      </c>
      <c r="D156" s="4">
        <f t="shared" si="58"/>
        <v>0</v>
      </c>
      <c r="E156" s="4">
        <f t="shared" si="59"/>
        <v>6</v>
      </c>
    </row>
    <row r="157" spans="1:5" ht="13.8" hidden="1" x14ac:dyDescent="0.25">
      <c r="A157" s="2">
        <v>65</v>
      </c>
      <c r="B157" s="7">
        <f t="shared" ref="B157:B220" ca="1" si="66">EDATE(B156,1)</f>
        <v>47543</v>
      </c>
      <c r="C157" s="4">
        <f t="shared" si="65"/>
        <v>0</v>
      </c>
      <c r="D157" s="4">
        <f t="shared" ref="D157:D220" si="67">C157-C158</f>
        <v>0</v>
      </c>
      <c r="E157" s="4">
        <f t="shared" ref="E157:E220" si="68">FLOOR((A157-1)/12,1)+1</f>
        <v>6</v>
      </c>
    </row>
    <row r="158" spans="1:5" ht="13.8" hidden="1" x14ac:dyDescent="0.25">
      <c r="A158" s="2">
        <v>66</v>
      </c>
      <c r="B158" s="7">
        <f t="shared" ca="1" si="66"/>
        <v>47574</v>
      </c>
      <c r="C158" s="4">
        <f t="shared" si="65"/>
        <v>0</v>
      </c>
      <c r="D158" s="4">
        <f t="shared" si="67"/>
        <v>0</v>
      </c>
      <c r="E158" s="4">
        <f t="shared" si="68"/>
        <v>6</v>
      </c>
    </row>
    <row r="159" spans="1:5" ht="13.8" hidden="1" x14ac:dyDescent="0.25">
      <c r="A159" s="2">
        <v>67</v>
      </c>
      <c r="B159" s="7">
        <f t="shared" ca="1" si="66"/>
        <v>47604</v>
      </c>
      <c r="C159" s="4">
        <f t="shared" si="65"/>
        <v>0</v>
      </c>
      <c r="D159" s="4">
        <f t="shared" si="67"/>
        <v>0</v>
      </c>
      <c r="E159" s="4">
        <f t="shared" si="68"/>
        <v>6</v>
      </c>
    </row>
    <row r="160" spans="1:5" ht="13.8" hidden="1" x14ac:dyDescent="0.25">
      <c r="A160" s="2">
        <v>68</v>
      </c>
      <c r="B160" s="7">
        <f t="shared" ca="1" si="66"/>
        <v>47635</v>
      </c>
      <c r="C160" s="4">
        <f t="shared" si="65"/>
        <v>0</v>
      </c>
      <c r="D160" s="4">
        <f t="shared" si="67"/>
        <v>0</v>
      </c>
      <c r="E160" s="4">
        <f t="shared" si="68"/>
        <v>6</v>
      </c>
    </row>
    <row r="161" spans="1:5" ht="13.8" hidden="1" x14ac:dyDescent="0.25">
      <c r="A161" s="2">
        <v>69</v>
      </c>
      <c r="B161" s="7">
        <f t="shared" ca="1" si="66"/>
        <v>47665</v>
      </c>
      <c r="C161" s="4">
        <f t="shared" si="65"/>
        <v>0</v>
      </c>
      <c r="D161" s="4">
        <f t="shared" si="67"/>
        <v>0</v>
      </c>
      <c r="E161" s="4">
        <f t="shared" si="68"/>
        <v>6</v>
      </c>
    </row>
    <row r="162" spans="1:5" ht="13.8" hidden="1" x14ac:dyDescent="0.25">
      <c r="A162" s="2">
        <v>70</v>
      </c>
      <c r="B162" s="7">
        <f t="shared" ca="1" si="66"/>
        <v>47696</v>
      </c>
      <c r="C162" s="4">
        <f t="shared" si="65"/>
        <v>0</v>
      </c>
      <c r="D162" s="4">
        <f t="shared" si="67"/>
        <v>0</v>
      </c>
      <c r="E162" s="4">
        <f t="shared" si="68"/>
        <v>6</v>
      </c>
    </row>
    <row r="163" spans="1:5" ht="13.8" hidden="1" x14ac:dyDescent="0.25">
      <c r="A163" s="2">
        <v>71</v>
      </c>
      <c r="B163" s="7">
        <f t="shared" ca="1" si="66"/>
        <v>47727</v>
      </c>
      <c r="C163" s="4">
        <f t="shared" si="65"/>
        <v>0</v>
      </c>
      <c r="D163" s="4">
        <f t="shared" si="67"/>
        <v>0</v>
      </c>
      <c r="E163" s="4">
        <f t="shared" si="68"/>
        <v>6</v>
      </c>
    </row>
    <row r="164" spans="1:5" ht="13.8" hidden="1" x14ac:dyDescent="0.25">
      <c r="A164" s="2">
        <v>72</v>
      </c>
      <c r="B164" s="7">
        <f t="shared" ca="1" si="66"/>
        <v>47757</v>
      </c>
      <c r="C164" s="4">
        <f t="shared" si="65"/>
        <v>0</v>
      </c>
      <c r="D164" s="4">
        <f t="shared" si="67"/>
        <v>0</v>
      </c>
      <c r="E164" s="4">
        <f t="shared" si="68"/>
        <v>6</v>
      </c>
    </row>
    <row r="165" spans="1:5" ht="13.8" hidden="1" x14ac:dyDescent="0.25">
      <c r="A165" s="2">
        <v>73</v>
      </c>
      <c r="B165" s="7">
        <f t="shared" ca="1" si="66"/>
        <v>47788</v>
      </c>
      <c r="C165" s="4">
        <f t="shared" ref="C165:C176" si="69">AC34</f>
        <v>0</v>
      </c>
      <c r="D165" s="4">
        <f t="shared" si="67"/>
        <v>0</v>
      </c>
      <c r="E165" s="4">
        <f t="shared" si="68"/>
        <v>7</v>
      </c>
    </row>
    <row r="166" spans="1:5" ht="13.8" hidden="1" x14ac:dyDescent="0.25">
      <c r="A166" s="2">
        <v>74</v>
      </c>
      <c r="B166" s="7">
        <f t="shared" ca="1" si="66"/>
        <v>47818</v>
      </c>
      <c r="C166" s="4">
        <f t="shared" si="69"/>
        <v>0</v>
      </c>
      <c r="D166" s="4">
        <f t="shared" si="67"/>
        <v>0</v>
      </c>
      <c r="E166" s="4">
        <f t="shared" si="68"/>
        <v>7</v>
      </c>
    </row>
    <row r="167" spans="1:5" ht="13.8" hidden="1" x14ac:dyDescent="0.25">
      <c r="A167" s="2">
        <v>75</v>
      </c>
      <c r="B167" s="7">
        <f t="shared" ca="1" si="66"/>
        <v>47849</v>
      </c>
      <c r="C167" s="4">
        <f t="shared" si="69"/>
        <v>0</v>
      </c>
      <c r="D167" s="4">
        <f t="shared" si="67"/>
        <v>0</v>
      </c>
      <c r="E167" s="4">
        <f t="shared" si="68"/>
        <v>7</v>
      </c>
    </row>
    <row r="168" spans="1:5" ht="13.8" hidden="1" x14ac:dyDescent="0.25">
      <c r="A168" s="2">
        <v>76</v>
      </c>
      <c r="B168" s="7">
        <f t="shared" ca="1" si="66"/>
        <v>47880</v>
      </c>
      <c r="C168" s="4">
        <f t="shared" si="69"/>
        <v>0</v>
      </c>
      <c r="D168" s="4">
        <f t="shared" si="67"/>
        <v>0</v>
      </c>
      <c r="E168" s="4">
        <f t="shared" si="68"/>
        <v>7</v>
      </c>
    </row>
    <row r="169" spans="1:5" ht="13.8" hidden="1" x14ac:dyDescent="0.25">
      <c r="A169" s="2">
        <v>77</v>
      </c>
      <c r="B169" s="7">
        <f t="shared" ca="1" si="66"/>
        <v>47908</v>
      </c>
      <c r="C169" s="4">
        <f t="shared" si="69"/>
        <v>0</v>
      </c>
      <c r="D169" s="4">
        <f t="shared" si="67"/>
        <v>0</v>
      </c>
      <c r="E169" s="4">
        <f t="shared" si="68"/>
        <v>7</v>
      </c>
    </row>
    <row r="170" spans="1:5" ht="13.8" hidden="1" x14ac:dyDescent="0.25">
      <c r="A170" s="2">
        <v>78</v>
      </c>
      <c r="B170" s="7">
        <f t="shared" ca="1" si="66"/>
        <v>47939</v>
      </c>
      <c r="C170" s="4">
        <f t="shared" si="69"/>
        <v>0</v>
      </c>
      <c r="D170" s="4">
        <f t="shared" si="67"/>
        <v>0</v>
      </c>
      <c r="E170" s="4">
        <f t="shared" si="68"/>
        <v>7</v>
      </c>
    </row>
    <row r="171" spans="1:5" ht="13.8" hidden="1" x14ac:dyDescent="0.25">
      <c r="A171" s="2">
        <v>79</v>
      </c>
      <c r="B171" s="7">
        <f t="shared" ca="1" si="66"/>
        <v>47969</v>
      </c>
      <c r="C171" s="4">
        <f t="shared" si="69"/>
        <v>0</v>
      </c>
      <c r="D171" s="4">
        <f t="shared" si="67"/>
        <v>0</v>
      </c>
      <c r="E171" s="4">
        <f t="shared" si="68"/>
        <v>7</v>
      </c>
    </row>
    <row r="172" spans="1:5" ht="13.8" hidden="1" x14ac:dyDescent="0.25">
      <c r="A172" s="2">
        <v>80</v>
      </c>
      <c r="B172" s="7">
        <f t="shared" ca="1" si="66"/>
        <v>48000</v>
      </c>
      <c r="C172" s="4">
        <f t="shared" si="69"/>
        <v>0</v>
      </c>
      <c r="D172" s="4">
        <f t="shared" si="67"/>
        <v>0</v>
      </c>
      <c r="E172" s="4">
        <f t="shared" si="68"/>
        <v>7</v>
      </c>
    </row>
    <row r="173" spans="1:5" ht="13.8" hidden="1" x14ac:dyDescent="0.25">
      <c r="A173" s="2">
        <v>81</v>
      </c>
      <c r="B173" s="7">
        <f t="shared" ca="1" si="66"/>
        <v>48030</v>
      </c>
      <c r="C173" s="4">
        <f t="shared" si="69"/>
        <v>0</v>
      </c>
      <c r="D173" s="4">
        <f t="shared" si="67"/>
        <v>0</v>
      </c>
      <c r="E173" s="4">
        <f t="shared" si="68"/>
        <v>7</v>
      </c>
    </row>
    <row r="174" spans="1:5" ht="13.8" hidden="1" x14ac:dyDescent="0.25">
      <c r="A174" s="2">
        <v>82</v>
      </c>
      <c r="B174" s="7">
        <f t="shared" ca="1" si="66"/>
        <v>48061</v>
      </c>
      <c r="C174" s="4">
        <f t="shared" si="69"/>
        <v>0</v>
      </c>
      <c r="D174" s="4">
        <f t="shared" si="67"/>
        <v>0</v>
      </c>
      <c r="E174" s="4">
        <f t="shared" si="68"/>
        <v>7</v>
      </c>
    </row>
    <row r="175" spans="1:5" ht="13.8" hidden="1" x14ac:dyDescent="0.25">
      <c r="A175" s="2">
        <v>83</v>
      </c>
      <c r="B175" s="7">
        <f t="shared" ca="1" si="66"/>
        <v>48092</v>
      </c>
      <c r="C175" s="4">
        <f t="shared" si="69"/>
        <v>0</v>
      </c>
      <c r="D175" s="4">
        <f t="shared" si="67"/>
        <v>0</v>
      </c>
      <c r="E175" s="4">
        <f t="shared" si="68"/>
        <v>7</v>
      </c>
    </row>
    <row r="176" spans="1:5" ht="13.8" hidden="1" x14ac:dyDescent="0.25">
      <c r="A176" s="2">
        <v>84</v>
      </c>
      <c r="B176" s="7">
        <f t="shared" ca="1" si="66"/>
        <v>48122</v>
      </c>
      <c r="C176" s="4">
        <f t="shared" si="69"/>
        <v>0</v>
      </c>
      <c r="D176" s="4">
        <f t="shared" si="67"/>
        <v>0</v>
      </c>
      <c r="E176" s="4">
        <f t="shared" si="68"/>
        <v>7</v>
      </c>
    </row>
    <row r="177" spans="1:5" ht="13.8" hidden="1" x14ac:dyDescent="0.25">
      <c r="A177" s="2">
        <v>85</v>
      </c>
      <c r="B177" s="7">
        <f t="shared" ca="1" si="66"/>
        <v>48153</v>
      </c>
      <c r="C177" s="4">
        <f t="shared" ref="C177:C188" si="70">E49</f>
        <v>0</v>
      </c>
      <c r="D177" s="4">
        <f t="shared" si="67"/>
        <v>0</v>
      </c>
      <c r="E177" s="4">
        <f t="shared" si="68"/>
        <v>8</v>
      </c>
    </row>
    <row r="178" spans="1:5" ht="13.8" hidden="1" x14ac:dyDescent="0.25">
      <c r="A178" s="2">
        <v>86</v>
      </c>
      <c r="B178" s="7">
        <f t="shared" ca="1" si="66"/>
        <v>48183</v>
      </c>
      <c r="C178" s="4">
        <f t="shared" si="70"/>
        <v>0</v>
      </c>
      <c r="D178" s="4">
        <f t="shared" si="67"/>
        <v>0</v>
      </c>
      <c r="E178" s="4">
        <f t="shared" si="68"/>
        <v>8</v>
      </c>
    </row>
    <row r="179" spans="1:5" ht="13.8" hidden="1" x14ac:dyDescent="0.25">
      <c r="A179" s="2">
        <v>87</v>
      </c>
      <c r="B179" s="7">
        <f t="shared" ca="1" si="66"/>
        <v>48214</v>
      </c>
      <c r="C179" s="4">
        <f t="shared" si="70"/>
        <v>0</v>
      </c>
      <c r="D179" s="4">
        <f t="shared" si="67"/>
        <v>0</v>
      </c>
      <c r="E179" s="4">
        <f t="shared" si="68"/>
        <v>8</v>
      </c>
    </row>
    <row r="180" spans="1:5" ht="13.8" hidden="1" x14ac:dyDescent="0.25">
      <c r="A180" s="2">
        <v>88</v>
      </c>
      <c r="B180" s="7">
        <f t="shared" ca="1" si="66"/>
        <v>48245</v>
      </c>
      <c r="C180" s="4">
        <f t="shared" si="70"/>
        <v>0</v>
      </c>
      <c r="D180" s="4">
        <f t="shared" si="67"/>
        <v>0</v>
      </c>
      <c r="E180" s="4">
        <f t="shared" si="68"/>
        <v>8</v>
      </c>
    </row>
    <row r="181" spans="1:5" ht="13.8" hidden="1" x14ac:dyDescent="0.25">
      <c r="A181" s="2">
        <v>89</v>
      </c>
      <c r="B181" s="7">
        <f t="shared" ca="1" si="66"/>
        <v>48274</v>
      </c>
      <c r="C181" s="4">
        <f t="shared" si="70"/>
        <v>0</v>
      </c>
      <c r="D181" s="4">
        <f t="shared" si="67"/>
        <v>0</v>
      </c>
      <c r="E181" s="4">
        <f t="shared" si="68"/>
        <v>8</v>
      </c>
    </row>
    <row r="182" spans="1:5" ht="13.8" hidden="1" x14ac:dyDescent="0.25">
      <c r="A182" s="2">
        <v>90</v>
      </c>
      <c r="B182" s="7">
        <f t="shared" ca="1" si="66"/>
        <v>48305</v>
      </c>
      <c r="C182" s="4">
        <f t="shared" si="70"/>
        <v>0</v>
      </c>
      <c r="D182" s="4">
        <f t="shared" si="67"/>
        <v>0</v>
      </c>
      <c r="E182" s="4">
        <f t="shared" si="68"/>
        <v>8</v>
      </c>
    </row>
    <row r="183" spans="1:5" ht="13.8" hidden="1" x14ac:dyDescent="0.25">
      <c r="A183" s="2">
        <v>91</v>
      </c>
      <c r="B183" s="7">
        <f t="shared" ca="1" si="66"/>
        <v>48335</v>
      </c>
      <c r="C183" s="4">
        <f t="shared" si="70"/>
        <v>0</v>
      </c>
      <c r="D183" s="4">
        <f t="shared" si="67"/>
        <v>0</v>
      </c>
      <c r="E183" s="4">
        <f t="shared" si="68"/>
        <v>8</v>
      </c>
    </row>
    <row r="184" spans="1:5" ht="13.8" hidden="1" x14ac:dyDescent="0.25">
      <c r="A184" s="2">
        <v>92</v>
      </c>
      <c r="B184" s="7">
        <f t="shared" ca="1" si="66"/>
        <v>48366</v>
      </c>
      <c r="C184" s="4">
        <f t="shared" si="70"/>
        <v>0</v>
      </c>
      <c r="D184" s="4">
        <f t="shared" si="67"/>
        <v>0</v>
      </c>
      <c r="E184" s="4">
        <f t="shared" si="68"/>
        <v>8</v>
      </c>
    </row>
    <row r="185" spans="1:5" ht="13.8" hidden="1" x14ac:dyDescent="0.25">
      <c r="A185" s="2">
        <v>93</v>
      </c>
      <c r="B185" s="7">
        <f t="shared" ca="1" si="66"/>
        <v>48396</v>
      </c>
      <c r="C185" s="4">
        <f t="shared" si="70"/>
        <v>0</v>
      </c>
      <c r="D185" s="4">
        <f t="shared" si="67"/>
        <v>0</v>
      </c>
      <c r="E185" s="4">
        <f t="shared" si="68"/>
        <v>8</v>
      </c>
    </row>
    <row r="186" spans="1:5" ht="13.8" hidden="1" x14ac:dyDescent="0.25">
      <c r="A186" s="2">
        <v>94</v>
      </c>
      <c r="B186" s="7">
        <f t="shared" ca="1" si="66"/>
        <v>48427</v>
      </c>
      <c r="C186" s="4">
        <f t="shared" si="70"/>
        <v>0</v>
      </c>
      <c r="D186" s="4">
        <f t="shared" si="67"/>
        <v>0</v>
      </c>
      <c r="E186" s="4">
        <f t="shared" si="68"/>
        <v>8</v>
      </c>
    </row>
    <row r="187" spans="1:5" ht="13.8" hidden="1" x14ac:dyDescent="0.25">
      <c r="A187" s="2">
        <v>95</v>
      </c>
      <c r="B187" s="7">
        <f t="shared" ca="1" si="66"/>
        <v>48458</v>
      </c>
      <c r="C187" s="4">
        <f t="shared" si="70"/>
        <v>0</v>
      </c>
      <c r="D187" s="4">
        <f t="shared" si="67"/>
        <v>0</v>
      </c>
      <c r="E187" s="4">
        <f t="shared" si="68"/>
        <v>8</v>
      </c>
    </row>
    <row r="188" spans="1:5" ht="13.8" hidden="1" x14ac:dyDescent="0.25">
      <c r="A188" s="2">
        <v>96</v>
      </c>
      <c r="B188" s="7">
        <f t="shared" ca="1" si="66"/>
        <v>48488</v>
      </c>
      <c r="C188" s="4">
        <f t="shared" si="70"/>
        <v>0</v>
      </c>
      <c r="D188" s="4">
        <f t="shared" si="67"/>
        <v>0</v>
      </c>
      <c r="E188" s="4">
        <f t="shared" si="68"/>
        <v>8</v>
      </c>
    </row>
    <row r="189" spans="1:5" ht="13.8" hidden="1" x14ac:dyDescent="0.25">
      <c r="A189" s="2">
        <v>97</v>
      </c>
      <c r="B189" s="7">
        <f t="shared" ca="1" si="66"/>
        <v>48519</v>
      </c>
      <c r="C189" s="4">
        <f t="shared" ref="C189:C200" si="71">I49</f>
        <v>0</v>
      </c>
      <c r="D189" s="4">
        <f t="shared" si="67"/>
        <v>0</v>
      </c>
      <c r="E189" s="4">
        <f t="shared" si="68"/>
        <v>9</v>
      </c>
    </row>
    <row r="190" spans="1:5" ht="13.8" hidden="1" x14ac:dyDescent="0.25">
      <c r="A190" s="2">
        <v>98</v>
      </c>
      <c r="B190" s="7">
        <f t="shared" ca="1" si="66"/>
        <v>48549</v>
      </c>
      <c r="C190" s="4">
        <f t="shared" si="71"/>
        <v>0</v>
      </c>
      <c r="D190" s="4">
        <f t="shared" si="67"/>
        <v>0</v>
      </c>
      <c r="E190" s="4">
        <f t="shared" si="68"/>
        <v>9</v>
      </c>
    </row>
    <row r="191" spans="1:5" ht="13.8" hidden="1" x14ac:dyDescent="0.25">
      <c r="A191" s="2">
        <v>99</v>
      </c>
      <c r="B191" s="7">
        <f t="shared" ca="1" si="66"/>
        <v>48580</v>
      </c>
      <c r="C191" s="4">
        <f t="shared" si="71"/>
        <v>0</v>
      </c>
      <c r="D191" s="4">
        <f t="shared" si="67"/>
        <v>0</v>
      </c>
      <c r="E191" s="4">
        <f t="shared" si="68"/>
        <v>9</v>
      </c>
    </row>
    <row r="192" spans="1:5" ht="13.8" hidden="1" x14ac:dyDescent="0.25">
      <c r="A192" s="2">
        <v>100</v>
      </c>
      <c r="B192" s="7">
        <f t="shared" ca="1" si="66"/>
        <v>48611</v>
      </c>
      <c r="C192" s="4">
        <f t="shared" si="71"/>
        <v>0</v>
      </c>
      <c r="D192" s="4">
        <f t="shared" si="67"/>
        <v>0</v>
      </c>
      <c r="E192" s="4">
        <f t="shared" si="68"/>
        <v>9</v>
      </c>
    </row>
    <row r="193" spans="1:5" ht="13.8" hidden="1" x14ac:dyDescent="0.25">
      <c r="A193" s="2">
        <v>101</v>
      </c>
      <c r="B193" s="7">
        <f t="shared" ca="1" si="66"/>
        <v>48639</v>
      </c>
      <c r="C193" s="4">
        <f t="shared" si="71"/>
        <v>0</v>
      </c>
      <c r="D193" s="4">
        <f t="shared" si="67"/>
        <v>0</v>
      </c>
      <c r="E193" s="4">
        <f t="shared" si="68"/>
        <v>9</v>
      </c>
    </row>
    <row r="194" spans="1:5" ht="13.8" hidden="1" x14ac:dyDescent="0.25">
      <c r="A194" s="2">
        <v>102</v>
      </c>
      <c r="B194" s="7">
        <f t="shared" ca="1" si="66"/>
        <v>48670</v>
      </c>
      <c r="C194" s="4">
        <f t="shared" si="71"/>
        <v>0</v>
      </c>
      <c r="D194" s="4">
        <f t="shared" si="67"/>
        <v>0</v>
      </c>
      <c r="E194" s="4">
        <f t="shared" si="68"/>
        <v>9</v>
      </c>
    </row>
    <row r="195" spans="1:5" ht="13.8" hidden="1" x14ac:dyDescent="0.25">
      <c r="A195" s="2">
        <v>103</v>
      </c>
      <c r="B195" s="7">
        <f t="shared" ca="1" si="66"/>
        <v>48700</v>
      </c>
      <c r="C195" s="4">
        <f t="shared" si="71"/>
        <v>0</v>
      </c>
      <c r="D195" s="4">
        <f t="shared" si="67"/>
        <v>0</v>
      </c>
      <c r="E195" s="4">
        <f t="shared" si="68"/>
        <v>9</v>
      </c>
    </row>
    <row r="196" spans="1:5" ht="13.8" hidden="1" x14ac:dyDescent="0.25">
      <c r="A196" s="2">
        <v>104</v>
      </c>
      <c r="B196" s="7">
        <f t="shared" ca="1" si="66"/>
        <v>48731</v>
      </c>
      <c r="C196" s="4">
        <f t="shared" si="71"/>
        <v>0</v>
      </c>
      <c r="D196" s="4">
        <f t="shared" si="67"/>
        <v>0</v>
      </c>
      <c r="E196" s="4">
        <f t="shared" si="68"/>
        <v>9</v>
      </c>
    </row>
    <row r="197" spans="1:5" ht="13.8" hidden="1" x14ac:dyDescent="0.25">
      <c r="A197" s="2">
        <v>105</v>
      </c>
      <c r="B197" s="7">
        <f t="shared" ca="1" si="66"/>
        <v>48761</v>
      </c>
      <c r="C197" s="4">
        <f t="shared" si="71"/>
        <v>0</v>
      </c>
      <c r="D197" s="4">
        <f t="shared" si="67"/>
        <v>0</v>
      </c>
      <c r="E197" s="4">
        <f t="shared" si="68"/>
        <v>9</v>
      </c>
    </row>
    <row r="198" spans="1:5" ht="13.8" hidden="1" x14ac:dyDescent="0.25">
      <c r="A198" s="2">
        <v>106</v>
      </c>
      <c r="B198" s="7">
        <f t="shared" ca="1" si="66"/>
        <v>48792</v>
      </c>
      <c r="C198" s="4">
        <f t="shared" si="71"/>
        <v>0</v>
      </c>
      <c r="D198" s="4">
        <f t="shared" si="67"/>
        <v>0</v>
      </c>
      <c r="E198" s="4">
        <f t="shared" si="68"/>
        <v>9</v>
      </c>
    </row>
    <row r="199" spans="1:5" ht="13.8" hidden="1" x14ac:dyDescent="0.25">
      <c r="A199" s="2">
        <v>107</v>
      </c>
      <c r="B199" s="7">
        <f t="shared" ca="1" si="66"/>
        <v>48823</v>
      </c>
      <c r="C199" s="4">
        <f t="shared" si="71"/>
        <v>0</v>
      </c>
      <c r="D199" s="4">
        <f t="shared" si="67"/>
        <v>0</v>
      </c>
      <c r="E199" s="4">
        <f t="shared" si="68"/>
        <v>9</v>
      </c>
    </row>
    <row r="200" spans="1:5" ht="13.8" hidden="1" x14ac:dyDescent="0.25">
      <c r="A200" s="2">
        <v>108</v>
      </c>
      <c r="B200" s="7">
        <f t="shared" ca="1" si="66"/>
        <v>48853</v>
      </c>
      <c r="C200" s="4">
        <f t="shared" si="71"/>
        <v>0</v>
      </c>
      <c r="D200" s="4">
        <f t="shared" si="67"/>
        <v>0</v>
      </c>
      <c r="E200" s="4">
        <f t="shared" si="68"/>
        <v>9</v>
      </c>
    </row>
    <row r="201" spans="1:5" ht="13.8" hidden="1" x14ac:dyDescent="0.25">
      <c r="A201" s="2">
        <v>109</v>
      </c>
      <c r="B201" s="7">
        <f t="shared" ca="1" si="66"/>
        <v>48884</v>
      </c>
      <c r="C201" s="4">
        <f t="shared" ref="C201:C212" si="72">M49</f>
        <v>0</v>
      </c>
      <c r="D201" s="4">
        <f t="shared" si="67"/>
        <v>0</v>
      </c>
      <c r="E201" s="4">
        <f t="shared" si="68"/>
        <v>10</v>
      </c>
    </row>
    <row r="202" spans="1:5" ht="13.8" hidden="1" x14ac:dyDescent="0.25">
      <c r="A202" s="2">
        <v>110</v>
      </c>
      <c r="B202" s="7">
        <f t="shared" ca="1" si="66"/>
        <v>48914</v>
      </c>
      <c r="C202" s="4">
        <f t="shared" si="72"/>
        <v>0</v>
      </c>
      <c r="D202" s="4">
        <f t="shared" si="67"/>
        <v>0</v>
      </c>
      <c r="E202" s="4">
        <f t="shared" si="68"/>
        <v>10</v>
      </c>
    </row>
    <row r="203" spans="1:5" ht="13.8" hidden="1" x14ac:dyDescent="0.25">
      <c r="A203" s="2">
        <v>111</v>
      </c>
      <c r="B203" s="7">
        <f t="shared" ca="1" si="66"/>
        <v>48945</v>
      </c>
      <c r="C203" s="4">
        <f t="shared" si="72"/>
        <v>0</v>
      </c>
      <c r="D203" s="4">
        <f t="shared" si="67"/>
        <v>0</v>
      </c>
      <c r="E203" s="4">
        <f t="shared" si="68"/>
        <v>10</v>
      </c>
    </row>
    <row r="204" spans="1:5" ht="13.8" hidden="1" x14ac:dyDescent="0.25">
      <c r="A204" s="2">
        <v>112</v>
      </c>
      <c r="B204" s="7">
        <f t="shared" ca="1" si="66"/>
        <v>48976</v>
      </c>
      <c r="C204" s="4">
        <f t="shared" si="72"/>
        <v>0</v>
      </c>
      <c r="D204" s="4">
        <f t="shared" si="67"/>
        <v>0</v>
      </c>
      <c r="E204" s="4">
        <f t="shared" si="68"/>
        <v>10</v>
      </c>
    </row>
    <row r="205" spans="1:5" ht="13.8" hidden="1" x14ac:dyDescent="0.25">
      <c r="A205" s="2">
        <v>113</v>
      </c>
      <c r="B205" s="7">
        <f t="shared" ca="1" si="66"/>
        <v>49004</v>
      </c>
      <c r="C205" s="4">
        <f t="shared" si="72"/>
        <v>0</v>
      </c>
      <c r="D205" s="4">
        <f t="shared" si="67"/>
        <v>0</v>
      </c>
      <c r="E205" s="4">
        <f t="shared" si="68"/>
        <v>10</v>
      </c>
    </row>
    <row r="206" spans="1:5" ht="13.8" hidden="1" x14ac:dyDescent="0.25">
      <c r="A206" s="2">
        <v>114</v>
      </c>
      <c r="B206" s="7">
        <f t="shared" ca="1" si="66"/>
        <v>49035</v>
      </c>
      <c r="C206" s="4">
        <f t="shared" si="72"/>
        <v>0</v>
      </c>
      <c r="D206" s="4">
        <f t="shared" si="67"/>
        <v>0</v>
      </c>
      <c r="E206" s="4">
        <f t="shared" si="68"/>
        <v>10</v>
      </c>
    </row>
    <row r="207" spans="1:5" ht="13.8" hidden="1" x14ac:dyDescent="0.25">
      <c r="A207" s="2">
        <v>115</v>
      </c>
      <c r="B207" s="7">
        <f t="shared" ca="1" si="66"/>
        <v>49065</v>
      </c>
      <c r="C207" s="4">
        <f t="shared" si="72"/>
        <v>0</v>
      </c>
      <c r="D207" s="4">
        <f t="shared" si="67"/>
        <v>0</v>
      </c>
      <c r="E207" s="4">
        <f t="shared" si="68"/>
        <v>10</v>
      </c>
    </row>
    <row r="208" spans="1:5" ht="13.8" hidden="1" x14ac:dyDescent="0.25">
      <c r="A208" s="2">
        <v>116</v>
      </c>
      <c r="B208" s="7">
        <f t="shared" ca="1" si="66"/>
        <v>49096</v>
      </c>
      <c r="C208" s="4">
        <f t="shared" si="72"/>
        <v>0</v>
      </c>
      <c r="D208" s="4">
        <f t="shared" si="67"/>
        <v>0</v>
      </c>
      <c r="E208" s="4">
        <f t="shared" si="68"/>
        <v>10</v>
      </c>
    </row>
    <row r="209" spans="1:5" ht="13.8" hidden="1" x14ac:dyDescent="0.25">
      <c r="A209" s="2">
        <v>117</v>
      </c>
      <c r="B209" s="7">
        <f t="shared" ca="1" si="66"/>
        <v>49126</v>
      </c>
      <c r="C209" s="4">
        <f t="shared" si="72"/>
        <v>0</v>
      </c>
      <c r="D209" s="4">
        <f t="shared" si="67"/>
        <v>0</v>
      </c>
      <c r="E209" s="4">
        <f t="shared" si="68"/>
        <v>10</v>
      </c>
    </row>
    <row r="210" spans="1:5" ht="13.8" hidden="1" x14ac:dyDescent="0.25">
      <c r="A210" s="2">
        <v>118</v>
      </c>
      <c r="B210" s="7">
        <f t="shared" ca="1" si="66"/>
        <v>49157</v>
      </c>
      <c r="C210" s="4">
        <f t="shared" si="72"/>
        <v>0</v>
      </c>
      <c r="D210" s="4">
        <f t="shared" si="67"/>
        <v>0</v>
      </c>
      <c r="E210" s="4">
        <f t="shared" si="68"/>
        <v>10</v>
      </c>
    </row>
    <row r="211" spans="1:5" ht="13.8" hidden="1" x14ac:dyDescent="0.25">
      <c r="A211" s="2">
        <v>119</v>
      </c>
      <c r="B211" s="7">
        <f t="shared" ca="1" si="66"/>
        <v>49188</v>
      </c>
      <c r="C211" s="4">
        <f t="shared" si="72"/>
        <v>0</v>
      </c>
      <c r="D211" s="4">
        <f t="shared" si="67"/>
        <v>0</v>
      </c>
      <c r="E211" s="4">
        <f t="shared" si="68"/>
        <v>10</v>
      </c>
    </row>
    <row r="212" spans="1:5" ht="13.8" hidden="1" x14ac:dyDescent="0.25">
      <c r="A212" s="2">
        <v>120</v>
      </c>
      <c r="B212" s="7">
        <f t="shared" ca="1" si="66"/>
        <v>49218</v>
      </c>
      <c r="C212" s="4">
        <f t="shared" si="72"/>
        <v>0</v>
      </c>
      <c r="D212" s="4">
        <f t="shared" si="67"/>
        <v>0</v>
      </c>
      <c r="E212" s="4">
        <f t="shared" si="68"/>
        <v>10</v>
      </c>
    </row>
    <row r="213" spans="1:5" ht="13.8" hidden="1" x14ac:dyDescent="0.25">
      <c r="A213" s="2">
        <v>121</v>
      </c>
      <c r="B213" s="7">
        <f t="shared" ca="1" si="66"/>
        <v>49249</v>
      </c>
      <c r="C213" s="6">
        <f t="shared" ref="C213:C224" si="73">Q49</f>
        <v>0</v>
      </c>
      <c r="D213" s="4">
        <f t="shared" si="67"/>
        <v>0</v>
      </c>
      <c r="E213" s="4">
        <f t="shared" si="68"/>
        <v>11</v>
      </c>
    </row>
    <row r="214" spans="1:5" ht="13.8" hidden="1" x14ac:dyDescent="0.25">
      <c r="A214" s="2">
        <v>122</v>
      </c>
      <c r="B214" s="7">
        <f t="shared" ca="1" si="66"/>
        <v>49279</v>
      </c>
      <c r="C214" s="6">
        <f t="shared" si="73"/>
        <v>0</v>
      </c>
      <c r="D214" s="4">
        <f t="shared" si="67"/>
        <v>0</v>
      </c>
      <c r="E214" s="4">
        <f t="shared" si="68"/>
        <v>11</v>
      </c>
    </row>
    <row r="215" spans="1:5" ht="13.8" hidden="1" x14ac:dyDescent="0.25">
      <c r="A215" s="2">
        <v>123</v>
      </c>
      <c r="B215" s="7">
        <f t="shared" ca="1" si="66"/>
        <v>49310</v>
      </c>
      <c r="C215" s="6">
        <f t="shared" si="73"/>
        <v>0</v>
      </c>
      <c r="D215" s="4">
        <f t="shared" si="67"/>
        <v>0</v>
      </c>
      <c r="E215" s="4">
        <f t="shared" si="68"/>
        <v>11</v>
      </c>
    </row>
    <row r="216" spans="1:5" ht="13.8" hidden="1" x14ac:dyDescent="0.25">
      <c r="A216" s="2">
        <v>124</v>
      </c>
      <c r="B216" s="7">
        <f t="shared" ca="1" si="66"/>
        <v>49341</v>
      </c>
      <c r="C216" s="6">
        <f t="shared" si="73"/>
        <v>0</v>
      </c>
      <c r="D216" s="4">
        <f t="shared" si="67"/>
        <v>0</v>
      </c>
      <c r="E216" s="4">
        <f t="shared" si="68"/>
        <v>11</v>
      </c>
    </row>
    <row r="217" spans="1:5" ht="13.8" hidden="1" x14ac:dyDescent="0.25">
      <c r="A217" s="2">
        <v>125</v>
      </c>
      <c r="B217" s="7">
        <f t="shared" ca="1" si="66"/>
        <v>49369</v>
      </c>
      <c r="C217" s="6">
        <f t="shared" si="73"/>
        <v>0</v>
      </c>
      <c r="D217" s="4">
        <f t="shared" si="67"/>
        <v>0</v>
      </c>
      <c r="E217" s="4">
        <f t="shared" si="68"/>
        <v>11</v>
      </c>
    </row>
    <row r="218" spans="1:5" ht="13.8" hidden="1" x14ac:dyDescent="0.25">
      <c r="A218" s="2">
        <v>126</v>
      </c>
      <c r="B218" s="7">
        <f t="shared" ca="1" si="66"/>
        <v>49400</v>
      </c>
      <c r="C218" s="6">
        <f t="shared" si="73"/>
        <v>0</v>
      </c>
      <c r="D218" s="4">
        <f t="shared" si="67"/>
        <v>0</v>
      </c>
      <c r="E218" s="4">
        <f t="shared" si="68"/>
        <v>11</v>
      </c>
    </row>
    <row r="219" spans="1:5" ht="13.8" hidden="1" x14ac:dyDescent="0.25">
      <c r="A219" s="2">
        <v>127</v>
      </c>
      <c r="B219" s="7">
        <f t="shared" ca="1" si="66"/>
        <v>49430</v>
      </c>
      <c r="C219" s="6">
        <f t="shared" si="73"/>
        <v>0</v>
      </c>
      <c r="D219" s="4">
        <f t="shared" si="67"/>
        <v>0</v>
      </c>
      <c r="E219" s="4">
        <f t="shared" si="68"/>
        <v>11</v>
      </c>
    </row>
    <row r="220" spans="1:5" ht="13.8" hidden="1" x14ac:dyDescent="0.25">
      <c r="A220" s="2">
        <v>128</v>
      </c>
      <c r="B220" s="7">
        <f t="shared" ca="1" si="66"/>
        <v>49461</v>
      </c>
      <c r="C220" s="6">
        <f t="shared" si="73"/>
        <v>0</v>
      </c>
      <c r="D220" s="4">
        <f t="shared" si="67"/>
        <v>0</v>
      </c>
      <c r="E220" s="4">
        <f t="shared" si="68"/>
        <v>11</v>
      </c>
    </row>
    <row r="221" spans="1:5" ht="13.8" hidden="1" x14ac:dyDescent="0.25">
      <c r="A221" s="2">
        <v>129</v>
      </c>
      <c r="B221" s="7">
        <f t="shared" ref="B221:B284" ca="1" si="74">EDATE(B220,1)</f>
        <v>49491</v>
      </c>
      <c r="C221" s="6">
        <f t="shared" si="73"/>
        <v>0</v>
      </c>
      <c r="D221" s="4">
        <f t="shared" ref="D221:D284" si="75">C221-C222</f>
        <v>0</v>
      </c>
      <c r="E221" s="4">
        <f t="shared" ref="E221:E284" si="76">FLOOR((A221-1)/12,1)+1</f>
        <v>11</v>
      </c>
    </row>
    <row r="222" spans="1:5" ht="13.8" hidden="1" x14ac:dyDescent="0.25">
      <c r="A222" s="2">
        <v>130</v>
      </c>
      <c r="B222" s="7">
        <f t="shared" ca="1" si="74"/>
        <v>49522</v>
      </c>
      <c r="C222" s="6">
        <f t="shared" si="73"/>
        <v>0</v>
      </c>
      <c r="D222" s="4">
        <f t="shared" si="75"/>
        <v>0</v>
      </c>
      <c r="E222" s="4">
        <f t="shared" si="76"/>
        <v>11</v>
      </c>
    </row>
    <row r="223" spans="1:5" ht="13.8" hidden="1" x14ac:dyDescent="0.25">
      <c r="A223" s="2">
        <v>131</v>
      </c>
      <c r="B223" s="7">
        <f t="shared" ca="1" si="74"/>
        <v>49553</v>
      </c>
      <c r="C223" s="6">
        <f t="shared" si="73"/>
        <v>0</v>
      </c>
      <c r="D223" s="4">
        <f t="shared" si="75"/>
        <v>0</v>
      </c>
      <c r="E223" s="4">
        <f t="shared" si="76"/>
        <v>11</v>
      </c>
    </row>
    <row r="224" spans="1:5" ht="13.8" hidden="1" x14ac:dyDescent="0.25">
      <c r="A224" s="2">
        <v>132</v>
      </c>
      <c r="B224" s="7">
        <f t="shared" ca="1" si="74"/>
        <v>49583</v>
      </c>
      <c r="C224" s="6">
        <f t="shared" si="73"/>
        <v>0</v>
      </c>
      <c r="D224" s="4">
        <f t="shared" si="75"/>
        <v>0</v>
      </c>
      <c r="E224" s="4">
        <f t="shared" si="76"/>
        <v>11</v>
      </c>
    </row>
    <row r="225" spans="1:5" ht="13.8" hidden="1" x14ac:dyDescent="0.25">
      <c r="A225" s="2">
        <v>133</v>
      </c>
      <c r="B225" s="7">
        <f t="shared" ca="1" si="74"/>
        <v>49614</v>
      </c>
      <c r="C225" s="6">
        <f t="shared" ref="C225:C236" si="77">U49</f>
        <v>0</v>
      </c>
      <c r="D225" s="4">
        <f t="shared" si="75"/>
        <v>0</v>
      </c>
      <c r="E225" s="4">
        <f t="shared" si="76"/>
        <v>12</v>
      </c>
    </row>
    <row r="226" spans="1:5" ht="13.8" hidden="1" x14ac:dyDescent="0.25">
      <c r="A226" s="2">
        <v>134</v>
      </c>
      <c r="B226" s="7">
        <f t="shared" ca="1" si="74"/>
        <v>49644</v>
      </c>
      <c r="C226" s="6">
        <f t="shared" si="77"/>
        <v>0</v>
      </c>
      <c r="D226" s="4">
        <f t="shared" si="75"/>
        <v>0</v>
      </c>
      <c r="E226" s="4">
        <f t="shared" si="76"/>
        <v>12</v>
      </c>
    </row>
    <row r="227" spans="1:5" ht="13.8" hidden="1" x14ac:dyDescent="0.25">
      <c r="A227" s="2">
        <v>135</v>
      </c>
      <c r="B227" s="7">
        <f t="shared" ca="1" si="74"/>
        <v>49675</v>
      </c>
      <c r="C227" s="6">
        <f t="shared" si="77"/>
        <v>0</v>
      </c>
      <c r="D227" s="4">
        <f t="shared" si="75"/>
        <v>0</v>
      </c>
      <c r="E227" s="4">
        <f t="shared" si="76"/>
        <v>12</v>
      </c>
    </row>
    <row r="228" spans="1:5" ht="13.8" hidden="1" x14ac:dyDescent="0.25">
      <c r="A228" s="2">
        <v>136</v>
      </c>
      <c r="B228" s="7">
        <f t="shared" ca="1" si="74"/>
        <v>49706</v>
      </c>
      <c r="C228" s="6">
        <f t="shared" si="77"/>
        <v>0</v>
      </c>
      <c r="D228" s="4">
        <f t="shared" si="75"/>
        <v>0</v>
      </c>
      <c r="E228" s="4">
        <f t="shared" si="76"/>
        <v>12</v>
      </c>
    </row>
    <row r="229" spans="1:5" ht="13.8" hidden="1" x14ac:dyDescent="0.25">
      <c r="A229" s="2">
        <v>137</v>
      </c>
      <c r="B229" s="7">
        <f t="shared" ca="1" si="74"/>
        <v>49735</v>
      </c>
      <c r="C229" s="6">
        <f t="shared" si="77"/>
        <v>0</v>
      </c>
      <c r="D229" s="4">
        <f t="shared" si="75"/>
        <v>0</v>
      </c>
      <c r="E229" s="4">
        <f t="shared" si="76"/>
        <v>12</v>
      </c>
    </row>
    <row r="230" spans="1:5" ht="13.8" hidden="1" x14ac:dyDescent="0.25">
      <c r="A230" s="2">
        <v>138</v>
      </c>
      <c r="B230" s="7">
        <f t="shared" ca="1" si="74"/>
        <v>49766</v>
      </c>
      <c r="C230" s="6">
        <f t="shared" si="77"/>
        <v>0</v>
      </c>
      <c r="D230" s="4">
        <f t="shared" si="75"/>
        <v>0</v>
      </c>
      <c r="E230" s="4">
        <f t="shared" si="76"/>
        <v>12</v>
      </c>
    </row>
    <row r="231" spans="1:5" ht="13.8" hidden="1" x14ac:dyDescent="0.25">
      <c r="A231" s="2">
        <v>139</v>
      </c>
      <c r="B231" s="7">
        <f t="shared" ca="1" si="74"/>
        <v>49796</v>
      </c>
      <c r="C231" s="6">
        <f t="shared" si="77"/>
        <v>0</v>
      </c>
      <c r="D231" s="4">
        <f t="shared" si="75"/>
        <v>0</v>
      </c>
      <c r="E231" s="4">
        <f t="shared" si="76"/>
        <v>12</v>
      </c>
    </row>
    <row r="232" spans="1:5" ht="13.8" hidden="1" x14ac:dyDescent="0.25">
      <c r="A232" s="2">
        <v>140</v>
      </c>
      <c r="B232" s="7">
        <f t="shared" ca="1" si="74"/>
        <v>49827</v>
      </c>
      <c r="C232" s="6">
        <f t="shared" si="77"/>
        <v>0</v>
      </c>
      <c r="D232" s="4">
        <f t="shared" si="75"/>
        <v>0</v>
      </c>
      <c r="E232" s="4">
        <f t="shared" si="76"/>
        <v>12</v>
      </c>
    </row>
    <row r="233" spans="1:5" ht="13.8" hidden="1" x14ac:dyDescent="0.25">
      <c r="A233" s="2">
        <v>141</v>
      </c>
      <c r="B233" s="7">
        <f t="shared" ca="1" si="74"/>
        <v>49857</v>
      </c>
      <c r="C233" s="6">
        <f t="shared" si="77"/>
        <v>0</v>
      </c>
      <c r="D233" s="4">
        <f t="shared" si="75"/>
        <v>0</v>
      </c>
      <c r="E233" s="4">
        <f t="shared" si="76"/>
        <v>12</v>
      </c>
    </row>
    <row r="234" spans="1:5" ht="13.8" hidden="1" x14ac:dyDescent="0.25">
      <c r="A234" s="2">
        <v>142</v>
      </c>
      <c r="B234" s="7">
        <f t="shared" ca="1" si="74"/>
        <v>49888</v>
      </c>
      <c r="C234" s="6">
        <f t="shared" si="77"/>
        <v>0</v>
      </c>
      <c r="D234" s="4">
        <f t="shared" si="75"/>
        <v>0</v>
      </c>
      <c r="E234" s="4">
        <f t="shared" si="76"/>
        <v>12</v>
      </c>
    </row>
    <row r="235" spans="1:5" ht="13.8" hidden="1" x14ac:dyDescent="0.25">
      <c r="A235" s="2">
        <v>143</v>
      </c>
      <c r="B235" s="7">
        <f t="shared" ca="1" si="74"/>
        <v>49919</v>
      </c>
      <c r="C235" s="6">
        <f t="shared" si="77"/>
        <v>0</v>
      </c>
      <c r="D235" s="4">
        <f t="shared" si="75"/>
        <v>0</v>
      </c>
      <c r="E235" s="4">
        <f t="shared" si="76"/>
        <v>12</v>
      </c>
    </row>
    <row r="236" spans="1:5" ht="13.8" hidden="1" x14ac:dyDescent="0.25">
      <c r="A236" s="2">
        <v>144</v>
      </c>
      <c r="B236" s="7">
        <f t="shared" ca="1" si="74"/>
        <v>49949</v>
      </c>
      <c r="C236" s="6">
        <f t="shared" si="77"/>
        <v>0</v>
      </c>
      <c r="D236" s="4">
        <f t="shared" si="75"/>
        <v>0</v>
      </c>
      <c r="E236" s="4">
        <f t="shared" si="76"/>
        <v>12</v>
      </c>
    </row>
    <row r="237" spans="1:5" ht="13.8" hidden="1" x14ac:dyDescent="0.25">
      <c r="A237" s="2">
        <v>145</v>
      </c>
      <c r="B237" s="7">
        <f t="shared" ca="1" si="74"/>
        <v>49980</v>
      </c>
      <c r="C237" s="6">
        <f t="shared" ref="C237:C248" si="78">Y49</f>
        <v>0</v>
      </c>
      <c r="D237" s="4">
        <f t="shared" si="75"/>
        <v>0</v>
      </c>
      <c r="E237" s="4">
        <f t="shared" si="76"/>
        <v>13</v>
      </c>
    </row>
    <row r="238" spans="1:5" ht="13.8" hidden="1" x14ac:dyDescent="0.25">
      <c r="A238" s="2">
        <v>146</v>
      </c>
      <c r="B238" s="7">
        <f t="shared" ca="1" si="74"/>
        <v>50010</v>
      </c>
      <c r="C238" s="6">
        <f t="shared" si="78"/>
        <v>0</v>
      </c>
      <c r="D238" s="4">
        <f t="shared" si="75"/>
        <v>0</v>
      </c>
      <c r="E238" s="4">
        <f t="shared" si="76"/>
        <v>13</v>
      </c>
    </row>
    <row r="239" spans="1:5" ht="13.8" hidden="1" x14ac:dyDescent="0.25">
      <c r="A239" s="2">
        <v>147</v>
      </c>
      <c r="B239" s="7">
        <f t="shared" ca="1" si="74"/>
        <v>50041</v>
      </c>
      <c r="C239" s="6">
        <f t="shared" si="78"/>
        <v>0</v>
      </c>
      <c r="D239" s="4">
        <f t="shared" si="75"/>
        <v>0</v>
      </c>
      <c r="E239" s="4">
        <f t="shared" si="76"/>
        <v>13</v>
      </c>
    </row>
    <row r="240" spans="1:5" ht="13.8" hidden="1" x14ac:dyDescent="0.25">
      <c r="A240" s="2">
        <v>148</v>
      </c>
      <c r="B240" s="7">
        <f t="shared" ca="1" si="74"/>
        <v>50072</v>
      </c>
      <c r="C240" s="6">
        <f t="shared" si="78"/>
        <v>0</v>
      </c>
      <c r="D240" s="4">
        <f t="shared" si="75"/>
        <v>0</v>
      </c>
      <c r="E240" s="4">
        <f t="shared" si="76"/>
        <v>13</v>
      </c>
    </row>
    <row r="241" spans="1:5" ht="13.8" hidden="1" x14ac:dyDescent="0.25">
      <c r="A241" s="2">
        <v>149</v>
      </c>
      <c r="B241" s="7">
        <f t="shared" ca="1" si="74"/>
        <v>50100</v>
      </c>
      <c r="C241" s="6">
        <f t="shared" si="78"/>
        <v>0</v>
      </c>
      <c r="D241" s="4">
        <f t="shared" si="75"/>
        <v>0</v>
      </c>
      <c r="E241" s="4">
        <f t="shared" si="76"/>
        <v>13</v>
      </c>
    </row>
    <row r="242" spans="1:5" ht="13.8" hidden="1" x14ac:dyDescent="0.25">
      <c r="A242" s="2">
        <v>150</v>
      </c>
      <c r="B242" s="7">
        <f t="shared" ca="1" si="74"/>
        <v>50131</v>
      </c>
      <c r="C242" s="6">
        <f t="shared" si="78"/>
        <v>0</v>
      </c>
      <c r="D242" s="4">
        <f t="shared" si="75"/>
        <v>0</v>
      </c>
      <c r="E242" s="4">
        <f t="shared" si="76"/>
        <v>13</v>
      </c>
    </row>
    <row r="243" spans="1:5" ht="13.8" hidden="1" x14ac:dyDescent="0.25">
      <c r="A243" s="2">
        <v>151</v>
      </c>
      <c r="B243" s="7">
        <f t="shared" ca="1" si="74"/>
        <v>50161</v>
      </c>
      <c r="C243" s="6">
        <f t="shared" si="78"/>
        <v>0</v>
      </c>
      <c r="D243" s="4">
        <f t="shared" si="75"/>
        <v>0</v>
      </c>
      <c r="E243" s="4">
        <f t="shared" si="76"/>
        <v>13</v>
      </c>
    </row>
    <row r="244" spans="1:5" ht="13.8" hidden="1" x14ac:dyDescent="0.25">
      <c r="A244" s="2">
        <v>152</v>
      </c>
      <c r="B244" s="7">
        <f t="shared" ca="1" si="74"/>
        <v>50192</v>
      </c>
      <c r="C244" s="6">
        <f t="shared" si="78"/>
        <v>0</v>
      </c>
      <c r="D244" s="4">
        <f t="shared" si="75"/>
        <v>0</v>
      </c>
      <c r="E244" s="4">
        <f t="shared" si="76"/>
        <v>13</v>
      </c>
    </row>
    <row r="245" spans="1:5" ht="13.8" hidden="1" x14ac:dyDescent="0.25">
      <c r="A245" s="2">
        <v>153</v>
      </c>
      <c r="B245" s="7">
        <f t="shared" ca="1" si="74"/>
        <v>50222</v>
      </c>
      <c r="C245" s="6">
        <f t="shared" si="78"/>
        <v>0</v>
      </c>
      <c r="D245" s="4">
        <f t="shared" si="75"/>
        <v>0</v>
      </c>
      <c r="E245" s="4">
        <f t="shared" si="76"/>
        <v>13</v>
      </c>
    </row>
    <row r="246" spans="1:5" ht="13.8" hidden="1" x14ac:dyDescent="0.25">
      <c r="A246" s="2">
        <v>154</v>
      </c>
      <c r="B246" s="7">
        <f t="shared" ca="1" si="74"/>
        <v>50253</v>
      </c>
      <c r="C246" s="6">
        <f t="shared" si="78"/>
        <v>0</v>
      </c>
      <c r="D246" s="4">
        <f t="shared" si="75"/>
        <v>0</v>
      </c>
      <c r="E246" s="4">
        <f t="shared" si="76"/>
        <v>13</v>
      </c>
    </row>
    <row r="247" spans="1:5" ht="13.8" hidden="1" x14ac:dyDescent="0.25">
      <c r="A247" s="2">
        <v>155</v>
      </c>
      <c r="B247" s="7">
        <f t="shared" ca="1" si="74"/>
        <v>50284</v>
      </c>
      <c r="C247" s="6">
        <f t="shared" si="78"/>
        <v>0</v>
      </c>
      <c r="D247" s="4">
        <f t="shared" si="75"/>
        <v>0</v>
      </c>
      <c r="E247" s="4">
        <f t="shared" si="76"/>
        <v>13</v>
      </c>
    </row>
    <row r="248" spans="1:5" ht="13.8" hidden="1" x14ac:dyDescent="0.25">
      <c r="A248" s="2">
        <v>156</v>
      </c>
      <c r="B248" s="7">
        <f t="shared" ca="1" si="74"/>
        <v>50314</v>
      </c>
      <c r="C248" s="6">
        <f t="shared" si="78"/>
        <v>0</v>
      </c>
      <c r="D248" s="4">
        <f t="shared" si="75"/>
        <v>0</v>
      </c>
      <c r="E248" s="4">
        <f t="shared" si="76"/>
        <v>13</v>
      </c>
    </row>
    <row r="249" spans="1:5" ht="13.8" hidden="1" x14ac:dyDescent="0.25">
      <c r="A249" s="2">
        <v>157</v>
      </c>
      <c r="B249" s="7">
        <f t="shared" ca="1" si="74"/>
        <v>50345</v>
      </c>
      <c r="C249" s="6">
        <f t="shared" ref="C249:C260" si="79">AC49</f>
        <v>0</v>
      </c>
      <c r="D249" s="4">
        <f t="shared" si="75"/>
        <v>0</v>
      </c>
      <c r="E249" s="4">
        <f t="shared" si="76"/>
        <v>14</v>
      </c>
    </row>
    <row r="250" spans="1:5" ht="13.8" hidden="1" x14ac:dyDescent="0.25">
      <c r="A250" s="2">
        <v>158</v>
      </c>
      <c r="B250" s="7">
        <f t="shared" ca="1" si="74"/>
        <v>50375</v>
      </c>
      <c r="C250" s="6">
        <f t="shared" si="79"/>
        <v>0</v>
      </c>
      <c r="D250" s="4">
        <f t="shared" si="75"/>
        <v>0</v>
      </c>
      <c r="E250" s="4">
        <f t="shared" si="76"/>
        <v>14</v>
      </c>
    </row>
    <row r="251" spans="1:5" ht="13.8" hidden="1" x14ac:dyDescent="0.25">
      <c r="A251" s="2">
        <v>159</v>
      </c>
      <c r="B251" s="7">
        <f t="shared" ca="1" si="74"/>
        <v>50406</v>
      </c>
      <c r="C251" s="6">
        <f t="shared" si="79"/>
        <v>0</v>
      </c>
      <c r="D251" s="4">
        <f t="shared" si="75"/>
        <v>0</v>
      </c>
      <c r="E251" s="4">
        <f t="shared" si="76"/>
        <v>14</v>
      </c>
    </row>
    <row r="252" spans="1:5" ht="13.8" hidden="1" x14ac:dyDescent="0.25">
      <c r="A252" s="2">
        <v>160</v>
      </c>
      <c r="B252" s="7">
        <f t="shared" ca="1" si="74"/>
        <v>50437</v>
      </c>
      <c r="C252" s="6">
        <f t="shared" si="79"/>
        <v>0</v>
      </c>
      <c r="D252" s="4">
        <f t="shared" si="75"/>
        <v>0</v>
      </c>
      <c r="E252" s="4">
        <f t="shared" si="76"/>
        <v>14</v>
      </c>
    </row>
    <row r="253" spans="1:5" ht="13.8" hidden="1" x14ac:dyDescent="0.25">
      <c r="A253" s="2">
        <v>161</v>
      </c>
      <c r="B253" s="7">
        <f t="shared" ca="1" si="74"/>
        <v>50465</v>
      </c>
      <c r="C253" s="6">
        <f t="shared" si="79"/>
        <v>0</v>
      </c>
      <c r="D253" s="4">
        <f t="shared" si="75"/>
        <v>0</v>
      </c>
      <c r="E253" s="4">
        <f t="shared" si="76"/>
        <v>14</v>
      </c>
    </row>
    <row r="254" spans="1:5" ht="13.8" hidden="1" x14ac:dyDescent="0.25">
      <c r="A254" s="2">
        <v>162</v>
      </c>
      <c r="B254" s="7">
        <f t="shared" ca="1" si="74"/>
        <v>50496</v>
      </c>
      <c r="C254" s="6">
        <f t="shared" si="79"/>
        <v>0</v>
      </c>
      <c r="D254" s="4">
        <f t="shared" si="75"/>
        <v>0</v>
      </c>
      <c r="E254" s="4">
        <f t="shared" si="76"/>
        <v>14</v>
      </c>
    </row>
    <row r="255" spans="1:5" ht="13.8" hidden="1" x14ac:dyDescent="0.25">
      <c r="A255" s="2">
        <v>163</v>
      </c>
      <c r="B255" s="7">
        <f t="shared" ca="1" si="74"/>
        <v>50526</v>
      </c>
      <c r="C255" s="6">
        <f t="shared" si="79"/>
        <v>0</v>
      </c>
      <c r="D255" s="4">
        <f t="shared" si="75"/>
        <v>0</v>
      </c>
      <c r="E255" s="4">
        <f t="shared" si="76"/>
        <v>14</v>
      </c>
    </row>
    <row r="256" spans="1:5" ht="13.8" hidden="1" x14ac:dyDescent="0.25">
      <c r="A256" s="2">
        <v>164</v>
      </c>
      <c r="B256" s="7">
        <f t="shared" ca="1" si="74"/>
        <v>50557</v>
      </c>
      <c r="C256" s="6">
        <f t="shared" si="79"/>
        <v>0</v>
      </c>
      <c r="D256" s="4">
        <f t="shared" si="75"/>
        <v>0</v>
      </c>
      <c r="E256" s="4">
        <f t="shared" si="76"/>
        <v>14</v>
      </c>
    </row>
    <row r="257" spans="1:5" ht="13.8" hidden="1" x14ac:dyDescent="0.25">
      <c r="A257" s="2">
        <v>165</v>
      </c>
      <c r="B257" s="7">
        <f t="shared" ca="1" si="74"/>
        <v>50587</v>
      </c>
      <c r="C257" s="6">
        <f t="shared" si="79"/>
        <v>0</v>
      </c>
      <c r="D257" s="4">
        <f t="shared" si="75"/>
        <v>0</v>
      </c>
      <c r="E257" s="4">
        <f t="shared" si="76"/>
        <v>14</v>
      </c>
    </row>
    <row r="258" spans="1:5" ht="13.8" hidden="1" x14ac:dyDescent="0.25">
      <c r="A258" s="2">
        <v>166</v>
      </c>
      <c r="B258" s="7">
        <f t="shared" ca="1" si="74"/>
        <v>50618</v>
      </c>
      <c r="C258" s="6">
        <f t="shared" si="79"/>
        <v>0</v>
      </c>
      <c r="D258" s="4">
        <f t="shared" si="75"/>
        <v>0</v>
      </c>
      <c r="E258" s="4">
        <f t="shared" si="76"/>
        <v>14</v>
      </c>
    </row>
    <row r="259" spans="1:5" ht="13.8" hidden="1" x14ac:dyDescent="0.25">
      <c r="A259" s="2">
        <v>167</v>
      </c>
      <c r="B259" s="7">
        <f t="shared" ca="1" si="74"/>
        <v>50649</v>
      </c>
      <c r="C259" s="6">
        <f t="shared" si="79"/>
        <v>0</v>
      </c>
      <c r="D259" s="4">
        <f t="shared" si="75"/>
        <v>0</v>
      </c>
      <c r="E259" s="4">
        <f t="shared" si="76"/>
        <v>14</v>
      </c>
    </row>
    <row r="260" spans="1:5" ht="13.8" hidden="1" x14ac:dyDescent="0.25">
      <c r="A260" s="2">
        <v>168</v>
      </c>
      <c r="B260" s="7">
        <f t="shared" ca="1" si="74"/>
        <v>50679</v>
      </c>
      <c r="C260" s="6">
        <f t="shared" si="79"/>
        <v>0</v>
      </c>
      <c r="D260" s="4">
        <f t="shared" si="75"/>
        <v>0</v>
      </c>
      <c r="E260" s="4">
        <f t="shared" si="76"/>
        <v>14</v>
      </c>
    </row>
    <row r="261" spans="1:5" ht="13.8" hidden="1" x14ac:dyDescent="0.25">
      <c r="A261" s="2">
        <v>169</v>
      </c>
      <c r="B261" s="7">
        <f t="shared" ca="1" si="74"/>
        <v>50710</v>
      </c>
      <c r="C261" s="6">
        <f t="shared" ref="C261:C272" si="80">E64</f>
        <v>0</v>
      </c>
      <c r="D261" s="4">
        <f t="shared" si="75"/>
        <v>0</v>
      </c>
      <c r="E261" s="4">
        <f t="shared" si="76"/>
        <v>15</v>
      </c>
    </row>
    <row r="262" spans="1:5" ht="13.8" hidden="1" x14ac:dyDescent="0.25">
      <c r="A262" s="2">
        <v>170</v>
      </c>
      <c r="B262" s="7">
        <f t="shared" ca="1" si="74"/>
        <v>50740</v>
      </c>
      <c r="C262" s="6">
        <f t="shared" si="80"/>
        <v>0</v>
      </c>
      <c r="D262" s="4">
        <f t="shared" si="75"/>
        <v>0</v>
      </c>
      <c r="E262" s="4">
        <f t="shared" si="76"/>
        <v>15</v>
      </c>
    </row>
    <row r="263" spans="1:5" ht="13.8" hidden="1" x14ac:dyDescent="0.25">
      <c r="A263" s="2">
        <v>171</v>
      </c>
      <c r="B263" s="7">
        <f t="shared" ca="1" si="74"/>
        <v>50771</v>
      </c>
      <c r="C263" s="6">
        <f t="shared" si="80"/>
        <v>0</v>
      </c>
      <c r="D263" s="4">
        <f t="shared" si="75"/>
        <v>0</v>
      </c>
      <c r="E263" s="4">
        <f t="shared" si="76"/>
        <v>15</v>
      </c>
    </row>
    <row r="264" spans="1:5" ht="13.8" hidden="1" x14ac:dyDescent="0.25">
      <c r="A264" s="2">
        <v>172</v>
      </c>
      <c r="B264" s="7">
        <f t="shared" ca="1" si="74"/>
        <v>50802</v>
      </c>
      <c r="C264" s="6">
        <f t="shared" si="80"/>
        <v>0</v>
      </c>
      <c r="D264" s="4">
        <f t="shared" si="75"/>
        <v>0</v>
      </c>
      <c r="E264" s="4">
        <f t="shared" si="76"/>
        <v>15</v>
      </c>
    </row>
    <row r="265" spans="1:5" ht="13.8" hidden="1" x14ac:dyDescent="0.25">
      <c r="A265" s="2">
        <v>173</v>
      </c>
      <c r="B265" s="7">
        <f t="shared" ca="1" si="74"/>
        <v>50830</v>
      </c>
      <c r="C265" s="6">
        <f t="shared" si="80"/>
        <v>0</v>
      </c>
      <c r="D265" s="4">
        <f t="shared" si="75"/>
        <v>0</v>
      </c>
      <c r="E265" s="4">
        <f t="shared" si="76"/>
        <v>15</v>
      </c>
    </row>
    <row r="266" spans="1:5" ht="13.8" hidden="1" x14ac:dyDescent="0.25">
      <c r="A266" s="2">
        <v>174</v>
      </c>
      <c r="B266" s="7">
        <f t="shared" ca="1" si="74"/>
        <v>50861</v>
      </c>
      <c r="C266" s="6">
        <f t="shared" si="80"/>
        <v>0</v>
      </c>
      <c r="D266" s="4">
        <f t="shared" si="75"/>
        <v>0</v>
      </c>
      <c r="E266" s="4">
        <f t="shared" si="76"/>
        <v>15</v>
      </c>
    </row>
    <row r="267" spans="1:5" ht="13.8" hidden="1" x14ac:dyDescent="0.25">
      <c r="A267" s="2">
        <v>175</v>
      </c>
      <c r="B267" s="7">
        <f t="shared" ca="1" si="74"/>
        <v>50891</v>
      </c>
      <c r="C267" s="6">
        <f t="shared" si="80"/>
        <v>0</v>
      </c>
      <c r="D267" s="4">
        <f t="shared" si="75"/>
        <v>0</v>
      </c>
      <c r="E267" s="4">
        <f t="shared" si="76"/>
        <v>15</v>
      </c>
    </row>
    <row r="268" spans="1:5" ht="13.8" hidden="1" x14ac:dyDescent="0.25">
      <c r="A268" s="2">
        <v>176</v>
      </c>
      <c r="B268" s="7">
        <f t="shared" ca="1" si="74"/>
        <v>50922</v>
      </c>
      <c r="C268" s="6">
        <f t="shared" si="80"/>
        <v>0</v>
      </c>
      <c r="D268" s="4">
        <f t="shared" si="75"/>
        <v>0</v>
      </c>
      <c r="E268" s="4">
        <f t="shared" si="76"/>
        <v>15</v>
      </c>
    </row>
    <row r="269" spans="1:5" ht="13.8" hidden="1" x14ac:dyDescent="0.25">
      <c r="A269" s="2">
        <v>177</v>
      </c>
      <c r="B269" s="7">
        <f t="shared" ca="1" si="74"/>
        <v>50952</v>
      </c>
      <c r="C269" s="6">
        <f t="shared" si="80"/>
        <v>0</v>
      </c>
      <c r="D269" s="4">
        <f t="shared" si="75"/>
        <v>0</v>
      </c>
      <c r="E269" s="4">
        <f t="shared" si="76"/>
        <v>15</v>
      </c>
    </row>
    <row r="270" spans="1:5" ht="13.8" hidden="1" x14ac:dyDescent="0.25">
      <c r="A270" s="2">
        <v>178</v>
      </c>
      <c r="B270" s="7">
        <f t="shared" ca="1" si="74"/>
        <v>50983</v>
      </c>
      <c r="C270" s="6">
        <f t="shared" si="80"/>
        <v>0</v>
      </c>
      <c r="D270" s="4">
        <f t="shared" si="75"/>
        <v>0</v>
      </c>
      <c r="E270" s="4">
        <f t="shared" si="76"/>
        <v>15</v>
      </c>
    </row>
    <row r="271" spans="1:5" ht="13.8" hidden="1" x14ac:dyDescent="0.25">
      <c r="A271" s="2">
        <v>179</v>
      </c>
      <c r="B271" s="7">
        <f t="shared" ca="1" si="74"/>
        <v>51014</v>
      </c>
      <c r="C271" s="6">
        <f t="shared" si="80"/>
        <v>0</v>
      </c>
      <c r="D271" s="4">
        <f t="shared" si="75"/>
        <v>0</v>
      </c>
      <c r="E271" s="4">
        <f t="shared" si="76"/>
        <v>15</v>
      </c>
    </row>
    <row r="272" spans="1:5" ht="13.8" hidden="1" x14ac:dyDescent="0.25">
      <c r="A272" s="2">
        <v>180</v>
      </c>
      <c r="B272" s="7">
        <f t="shared" ca="1" si="74"/>
        <v>51044</v>
      </c>
      <c r="C272" s="6">
        <f t="shared" si="80"/>
        <v>0</v>
      </c>
      <c r="D272" s="4">
        <f t="shared" si="75"/>
        <v>0</v>
      </c>
      <c r="E272" s="4">
        <f t="shared" si="76"/>
        <v>15</v>
      </c>
    </row>
    <row r="273" spans="1:5" ht="13.8" hidden="1" x14ac:dyDescent="0.25">
      <c r="A273" s="2">
        <v>181</v>
      </c>
      <c r="B273" s="7">
        <f t="shared" ca="1" si="74"/>
        <v>51075</v>
      </c>
      <c r="C273" s="6">
        <f t="shared" ref="C273:C284" si="81">I64</f>
        <v>0</v>
      </c>
      <c r="D273" s="4">
        <f t="shared" si="75"/>
        <v>0</v>
      </c>
      <c r="E273" s="4">
        <f t="shared" si="76"/>
        <v>16</v>
      </c>
    </row>
    <row r="274" spans="1:5" ht="13.8" hidden="1" x14ac:dyDescent="0.25">
      <c r="A274" s="2">
        <v>182</v>
      </c>
      <c r="B274" s="7">
        <f t="shared" ca="1" si="74"/>
        <v>51105</v>
      </c>
      <c r="C274" s="6">
        <f t="shared" si="81"/>
        <v>0</v>
      </c>
      <c r="D274" s="4">
        <f t="shared" si="75"/>
        <v>0</v>
      </c>
      <c r="E274" s="4">
        <f t="shared" si="76"/>
        <v>16</v>
      </c>
    </row>
    <row r="275" spans="1:5" ht="13.8" hidden="1" x14ac:dyDescent="0.25">
      <c r="A275" s="2">
        <v>183</v>
      </c>
      <c r="B275" s="7">
        <f t="shared" ca="1" si="74"/>
        <v>51136</v>
      </c>
      <c r="C275" s="6">
        <f t="shared" si="81"/>
        <v>0</v>
      </c>
      <c r="D275" s="4">
        <f t="shared" si="75"/>
        <v>0</v>
      </c>
      <c r="E275" s="4">
        <f t="shared" si="76"/>
        <v>16</v>
      </c>
    </row>
    <row r="276" spans="1:5" ht="13.8" hidden="1" x14ac:dyDescent="0.25">
      <c r="A276" s="2">
        <v>184</v>
      </c>
      <c r="B276" s="7">
        <f t="shared" ca="1" si="74"/>
        <v>51167</v>
      </c>
      <c r="C276" s="6">
        <f t="shared" si="81"/>
        <v>0</v>
      </c>
      <c r="D276" s="4">
        <f t="shared" si="75"/>
        <v>0</v>
      </c>
      <c r="E276" s="4">
        <f t="shared" si="76"/>
        <v>16</v>
      </c>
    </row>
    <row r="277" spans="1:5" ht="13.8" hidden="1" x14ac:dyDescent="0.25">
      <c r="A277" s="2">
        <v>185</v>
      </c>
      <c r="B277" s="7">
        <f t="shared" ca="1" si="74"/>
        <v>51196</v>
      </c>
      <c r="C277" s="6">
        <f t="shared" si="81"/>
        <v>0</v>
      </c>
      <c r="D277" s="4">
        <f t="shared" si="75"/>
        <v>0</v>
      </c>
      <c r="E277" s="4">
        <f t="shared" si="76"/>
        <v>16</v>
      </c>
    </row>
    <row r="278" spans="1:5" ht="13.8" hidden="1" x14ac:dyDescent="0.25">
      <c r="A278" s="2">
        <v>186</v>
      </c>
      <c r="B278" s="7">
        <f t="shared" ca="1" si="74"/>
        <v>51227</v>
      </c>
      <c r="C278" s="6">
        <f t="shared" si="81"/>
        <v>0</v>
      </c>
      <c r="D278" s="4">
        <f t="shared" si="75"/>
        <v>0</v>
      </c>
      <c r="E278" s="4">
        <f t="shared" si="76"/>
        <v>16</v>
      </c>
    </row>
    <row r="279" spans="1:5" ht="13.8" hidden="1" x14ac:dyDescent="0.25">
      <c r="A279" s="2">
        <v>187</v>
      </c>
      <c r="B279" s="7">
        <f t="shared" ca="1" si="74"/>
        <v>51257</v>
      </c>
      <c r="C279" s="6">
        <f t="shared" si="81"/>
        <v>0</v>
      </c>
      <c r="D279" s="4">
        <f t="shared" si="75"/>
        <v>0</v>
      </c>
      <c r="E279" s="4">
        <f t="shared" si="76"/>
        <v>16</v>
      </c>
    </row>
    <row r="280" spans="1:5" ht="13.8" hidden="1" x14ac:dyDescent="0.25">
      <c r="A280" s="2">
        <v>188</v>
      </c>
      <c r="B280" s="7">
        <f t="shared" ca="1" si="74"/>
        <v>51288</v>
      </c>
      <c r="C280" s="6">
        <f t="shared" si="81"/>
        <v>0</v>
      </c>
      <c r="D280" s="4">
        <f t="shared" si="75"/>
        <v>0</v>
      </c>
      <c r="E280" s="4">
        <f t="shared" si="76"/>
        <v>16</v>
      </c>
    </row>
    <row r="281" spans="1:5" ht="13.8" hidden="1" x14ac:dyDescent="0.25">
      <c r="A281" s="2">
        <v>189</v>
      </c>
      <c r="B281" s="7">
        <f t="shared" ca="1" si="74"/>
        <v>51318</v>
      </c>
      <c r="C281" s="6">
        <f t="shared" si="81"/>
        <v>0</v>
      </c>
      <c r="D281" s="4">
        <f t="shared" si="75"/>
        <v>0</v>
      </c>
      <c r="E281" s="4">
        <f t="shared" si="76"/>
        <v>16</v>
      </c>
    </row>
    <row r="282" spans="1:5" ht="13.8" hidden="1" x14ac:dyDescent="0.25">
      <c r="A282" s="2">
        <v>190</v>
      </c>
      <c r="B282" s="7">
        <f t="shared" ca="1" si="74"/>
        <v>51349</v>
      </c>
      <c r="C282" s="6">
        <f t="shared" si="81"/>
        <v>0</v>
      </c>
      <c r="D282" s="4">
        <f t="shared" si="75"/>
        <v>0</v>
      </c>
      <c r="E282" s="4">
        <f t="shared" si="76"/>
        <v>16</v>
      </c>
    </row>
    <row r="283" spans="1:5" ht="13.8" hidden="1" x14ac:dyDescent="0.25">
      <c r="A283" s="2">
        <v>191</v>
      </c>
      <c r="B283" s="7">
        <f t="shared" ca="1" si="74"/>
        <v>51380</v>
      </c>
      <c r="C283" s="6">
        <f t="shared" si="81"/>
        <v>0</v>
      </c>
      <c r="D283" s="4">
        <f t="shared" si="75"/>
        <v>0</v>
      </c>
      <c r="E283" s="4">
        <f t="shared" si="76"/>
        <v>16</v>
      </c>
    </row>
    <row r="284" spans="1:5" ht="13.8" hidden="1" x14ac:dyDescent="0.25">
      <c r="A284" s="2">
        <v>192</v>
      </c>
      <c r="B284" s="7">
        <f t="shared" ca="1" si="74"/>
        <v>51410</v>
      </c>
      <c r="C284" s="6">
        <f t="shared" si="81"/>
        <v>0</v>
      </c>
      <c r="D284" s="4">
        <f t="shared" si="75"/>
        <v>0</v>
      </c>
      <c r="E284" s="4">
        <f t="shared" si="76"/>
        <v>16</v>
      </c>
    </row>
    <row r="285" spans="1:5" ht="13.8" hidden="1" x14ac:dyDescent="0.25">
      <c r="A285" s="2">
        <v>193</v>
      </c>
      <c r="B285" s="7">
        <f t="shared" ref="B285:B344" ca="1" si="82">EDATE(B284,1)</f>
        <v>51441</v>
      </c>
      <c r="C285" s="6">
        <f t="shared" ref="C285:C296" si="83">M64</f>
        <v>0</v>
      </c>
      <c r="D285" s="4">
        <f t="shared" ref="D285:D344" si="84">C285-C286</f>
        <v>0</v>
      </c>
      <c r="E285" s="4">
        <f t="shared" ref="E285:E344" si="85">FLOOR((A285-1)/12,1)+1</f>
        <v>17</v>
      </c>
    </row>
    <row r="286" spans="1:5" ht="13.8" hidden="1" x14ac:dyDescent="0.25">
      <c r="A286" s="2">
        <v>194</v>
      </c>
      <c r="B286" s="7">
        <f t="shared" ca="1" si="82"/>
        <v>51471</v>
      </c>
      <c r="C286" s="6">
        <f t="shared" si="83"/>
        <v>0</v>
      </c>
      <c r="D286" s="4">
        <f t="shared" si="84"/>
        <v>0</v>
      </c>
      <c r="E286" s="4">
        <f t="shared" si="85"/>
        <v>17</v>
      </c>
    </row>
    <row r="287" spans="1:5" ht="13.8" hidden="1" x14ac:dyDescent="0.25">
      <c r="A287" s="2">
        <v>195</v>
      </c>
      <c r="B287" s="7">
        <f t="shared" ca="1" si="82"/>
        <v>51502</v>
      </c>
      <c r="C287" s="6">
        <f t="shared" si="83"/>
        <v>0</v>
      </c>
      <c r="D287" s="4">
        <f t="shared" si="84"/>
        <v>0</v>
      </c>
      <c r="E287" s="4">
        <f t="shared" si="85"/>
        <v>17</v>
      </c>
    </row>
    <row r="288" spans="1:5" ht="13.8" hidden="1" x14ac:dyDescent="0.25">
      <c r="A288" s="2">
        <v>196</v>
      </c>
      <c r="B288" s="7">
        <f t="shared" ca="1" si="82"/>
        <v>51533</v>
      </c>
      <c r="C288" s="6">
        <f t="shared" si="83"/>
        <v>0</v>
      </c>
      <c r="D288" s="4">
        <f t="shared" si="84"/>
        <v>0</v>
      </c>
      <c r="E288" s="4">
        <f t="shared" si="85"/>
        <v>17</v>
      </c>
    </row>
    <row r="289" spans="1:5" ht="13.8" hidden="1" x14ac:dyDescent="0.25">
      <c r="A289" s="2">
        <v>197</v>
      </c>
      <c r="B289" s="7">
        <f t="shared" ca="1" si="82"/>
        <v>51561</v>
      </c>
      <c r="C289" s="6">
        <f t="shared" si="83"/>
        <v>0</v>
      </c>
      <c r="D289" s="4">
        <f t="shared" si="84"/>
        <v>0</v>
      </c>
      <c r="E289" s="4">
        <f t="shared" si="85"/>
        <v>17</v>
      </c>
    </row>
    <row r="290" spans="1:5" ht="13.8" hidden="1" x14ac:dyDescent="0.25">
      <c r="A290" s="2">
        <v>198</v>
      </c>
      <c r="B290" s="7">
        <f t="shared" ca="1" si="82"/>
        <v>51592</v>
      </c>
      <c r="C290" s="6">
        <f t="shared" si="83"/>
        <v>0</v>
      </c>
      <c r="D290" s="4">
        <f t="shared" si="84"/>
        <v>0</v>
      </c>
      <c r="E290" s="4">
        <f t="shared" si="85"/>
        <v>17</v>
      </c>
    </row>
    <row r="291" spans="1:5" ht="13.8" hidden="1" x14ac:dyDescent="0.25">
      <c r="A291" s="2">
        <v>199</v>
      </c>
      <c r="B291" s="7">
        <f t="shared" ca="1" si="82"/>
        <v>51622</v>
      </c>
      <c r="C291" s="6">
        <f t="shared" si="83"/>
        <v>0</v>
      </c>
      <c r="D291" s="4">
        <f t="shared" si="84"/>
        <v>0</v>
      </c>
      <c r="E291" s="4">
        <f t="shared" si="85"/>
        <v>17</v>
      </c>
    </row>
    <row r="292" spans="1:5" ht="13.8" hidden="1" x14ac:dyDescent="0.25">
      <c r="A292" s="2">
        <v>200</v>
      </c>
      <c r="B292" s="7">
        <f t="shared" ca="1" si="82"/>
        <v>51653</v>
      </c>
      <c r="C292" s="6">
        <f t="shared" si="83"/>
        <v>0</v>
      </c>
      <c r="D292" s="4">
        <f t="shared" si="84"/>
        <v>0</v>
      </c>
      <c r="E292" s="4">
        <f t="shared" si="85"/>
        <v>17</v>
      </c>
    </row>
    <row r="293" spans="1:5" ht="13.8" hidden="1" x14ac:dyDescent="0.25">
      <c r="A293" s="2">
        <v>201</v>
      </c>
      <c r="B293" s="7">
        <f t="shared" ca="1" si="82"/>
        <v>51683</v>
      </c>
      <c r="C293" s="6">
        <f t="shared" si="83"/>
        <v>0</v>
      </c>
      <c r="D293" s="4">
        <f t="shared" si="84"/>
        <v>0</v>
      </c>
      <c r="E293" s="4">
        <f t="shared" si="85"/>
        <v>17</v>
      </c>
    </row>
    <row r="294" spans="1:5" ht="13.8" hidden="1" x14ac:dyDescent="0.25">
      <c r="A294" s="2">
        <v>202</v>
      </c>
      <c r="B294" s="7">
        <f t="shared" ca="1" si="82"/>
        <v>51714</v>
      </c>
      <c r="C294" s="6">
        <f t="shared" si="83"/>
        <v>0</v>
      </c>
      <c r="D294" s="4">
        <f t="shared" si="84"/>
        <v>0</v>
      </c>
      <c r="E294" s="4">
        <f t="shared" si="85"/>
        <v>17</v>
      </c>
    </row>
    <row r="295" spans="1:5" ht="13.8" hidden="1" x14ac:dyDescent="0.25">
      <c r="A295" s="2">
        <v>203</v>
      </c>
      <c r="B295" s="7">
        <f t="shared" ca="1" si="82"/>
        <v>51745</v>
      </c>
      <c r="C295" s="6">
        <f t="shared" si="83"/>
        <v>0</v>
      </c>
      <c r="D295" s="4">
        <f t="shared" si="84"/>
        <v>0</v>
      </c>
      <c r="E295" s="4">
        <f t="shared" si="85"/>
        <v>17</v>
      </c>
    </row>
    <row r="296" spans="1:5" ht="13.8" hidden="1" x14ac:dyDescent="0.25">
      <c r="A296" s="2">
        <v>204</v>
      </c>
      <c r="B296" s="7">
        <f t="shared" ca="1" si="82"/>
        <v>51775</v>
      </c>
      <c r="C296" s="6">
        <f t="shared" si="83"/>
        <v>0</v>
      </c>
      <c r="D296" s="4">
        <f t="shared" si="84"/>
        <v>0</v>
      </c>
      <c r="E296" s="4">
        <f t="shared" si="85"/>
        <v>17</v>
      </c>
    </row>
    <row r="297" spans="1:5" ht="13.8" hidden="1" x14ac:dyDescent="0.25">
      <c r="A297" s="2">
        <v>205</v>
      </c>
      <c r="B297" s="7">
        <f t="shared" ca="1" si="82"/>
        <v>51806</v>
      </c>
      <c r="C297" s="6">
        <f t="shared" ref="C297:C308" si="86">Q64</f>
        <v>0</v>
      </c>
      <c r="D297" s="4">
        <f t="shared" si="84"/>
        <v>0</v>
      </c>
      <c r="E297" s="4">
        <f t="shared" si="85"/>
        <v>18</v>
      </c>
    </row>
    <row r="298" spans="1:5" ht="13.8" hidden="1" x14ac:dyDescent="0.25">
      <c r="A298" s="2">
        <v>206</v>
      </c>
      <c r="B298" s="7">
        <f t="shared" ca="1" si="82"/>
        <v>51836</v>
      </c>
      <c r="C298" s="6">
        <f t="shared" si="86"/>
        <v>0</v>
      </c>
      <c r="D298" s="4">
        <f t="shared" si="84"/>
        <v>0</v>
      </c>
      <c r="E298" s="4">
        <f t="shared" si="85"/>
        <v>18</v>
      </c>
    </row>
    <row r="299" spans="1:5" ht="13.8" hidden="1" x14ac:dyDescent="0.25">
      <c r="A299" s="2">
        <v>207</v>
      </c>
      <c r="B299" s="7">
        <f t="shared" ca="1" si="82"/>
        <v>51867</v>
      </c>
      <c r="C299" s="6">
        <f t="shared" si="86"/>
        <v>0</v>
      </c>
      <c r="D299" s="4">
        <f t="shared" si="84"/>
        <v>0</v>
      </c>
      <c r="E299" s="4">
        <f t="shared" si="85"/>
        <v>18</v>
      </c>
    </row>
    <row r="300" spans="1:5" ht="13.8" hidden="1" x14ac:dyDescent="0.25">
      <c r="A300" s="2">
        <v>208</v>
      </c>
      <c r="B300" s="7">
        <f t="shared" ca="1" si="82"/>
        <v>51898</v>
      </c>
      <c r="C300" s="6">
        <f t="shared" si="86"/>
        <v>0</v>
      </c>
      <c r="D300" s="4">
        <f t="shared" si="84"/>
        <v>0</v>
      </c>
      <c r="E300" s="4">
        <f t="shared" si="85"/>
        <v>18</v>
      </c>
    </row>
    <row r="301" spans="1:5" ht="13.8" hidden="1" x14ac:dyDescent="0.25">
      <c r="A301" s="2">
        <v>209</v>
      </c>
      <c r="B301" s="7">
        <f t="shared" ca="1" si="82"/>
        <v>51926</v>
      </c>
      <c r="C301" s="6">
        <f t="shared" si="86"/>
        <v>0</v>
      </c>
      <c r="D301" s="4">
        <f t="shared" si="84"/>
        <v>0</v>
      </c>
      <c r="E301" s="4">
        <f t="shared" si="85"/>
        <v>18</v>
      </c>
    </row>
    <row r="302" spans="1:5" ht="13.8" hidden="1" x14ac:dyDescent="0.25">
      <c r="A302" s="2">
        <v>210</v>
      </c>
      <c r="B302" s="7">
        <f t="shared" ca="1" si="82"/>
        <v>51957</v>
      </c>
      <c r="C302" s="6">
        <f t="shared" si="86"/>
        <v>0</v>
      </c>
      <c r="D302" s="4">
        <f t="shared" si="84"/>
        <v>0</v>
      </c>
      <c r="E302" s="4">
        <f t="shared" si="85"/>
        <v>18</v>
      </c>
    </row>
    <row r="303" spans="1:5" ht="13.8" hidden="1" x14ac:dyDescent="0.25">
      <c r="A303" s="2">
        <v>211</v>
      </c>
      <c r="B303" s="7">
        <f t="shared" ca="1" si="82"/>
        <v>51987</v>
      </c>
      <c r="C303" s="6">
        <f t="shared" si="86"/>
        <v>0</v>
      </c>
      <c r="D303" s="4">
        <f t="shared" si="84"/>
        <v>0</v>
      </c>
      <c r="E303" s="4">
        <f t="shared" si="85"/>
        <v>18</v>
      </c>
    </row>
    <row r="304" spans="1:5" ht="13.8" hidden="1" x14ac:dyDescent="0.25">
      <c r="A304" s="2">
        <v>212</v>
      </c>
      <c r="B304" s="7">
        <f t="shared" ca="1" si="82"/>
        <v>52018</v>
      </c>
      <c r="C304" s="6">
        <f t="shared" si="86"/>
        <v>0</v>
      </c>
      <c r="D304" s="4">
        <f t="shared" si="84"/>
        <v>0</v>
      </c>
      <c r="E304" s="4">
        <f t="shared" si="85"/>
        <v>18</v>
      </c>
    </row>
    <row r="305" spans="1:5" ht="13.8" hidden="1" x14ac:dyDescent="0.25">
      <c r="A305" s="2">
        <v>213</v>
      </c>
      <c r="B305" s="7">
        <f t="shared" ca="1" si="82"/>
        <v>52048</v>
      </c>
      <c r="C305" s="6">
        <f t="shared" si="86"/>
        <v>0</v>
      </c>
      <c r="D305" s="4">
        <f t="shared" si="84"/>
        <v>0</v>
      </c>
      <c r="E305" s="4">
        <f t="shared" si="85"/>
        <v>18</v>
      </c>
    </row>
    <row r="306" spans="1:5" ht="13.8" hidden="1" x14ac:dyDescent="0.25">
      <c r="A306" s="2">
        <v>214</v>
      </c>
      <c r="B306" s="7">
        <f t="shared" ca="1" si="82"/>
        <v>52079</v>
      </c>
      <c r="C306" s="6">
        <f t="shared" si="86"/>
        <v>0</v>
      </c>
      <c r="D306" s="4">
        <f t="shared" si="84"/>
        <v>0</v>
      </c>
      <c r="E306" s="4">
        <f t="shared" si="85"/>
        <v>18</v>
      </c>
    </row>
    <row r="307" spans="1:5" ht="13.8" hidden="1" x14ac:dyDescent="0.25">
      <c r="A307" s="2">
        <v>215</v>
      </c>
      <c r="B307" s="7">
        <f t="shared" ca="1" si="82"/>
        <v>52110</v>
      </c>
      <c r="C307" s="6">
        <f t="shared" si="86"/>
        <v>0</v>
      </c>
      <c r="D307" s="4">
        <f t="shared" si="84"/>
        <v>0</v>
      </c>
      <c r="E307" s="4">
        <f t="shared" si="85"/>
        <v>18</v>
      </c>
    </row>
    <row r="308" spans="1:5" ht="13.8" hidden="1" x14ac:dyDescent="0.25">
      <c r="A308" s="2">
        <v>216</v>
      </c>
      <c r="B308" s="7">
        <f t="shared" ca="1" si="82"/>
        <v>52140</v>
      </c>
      <c r="C308" s="6">
        <f t="shared" si="86"/>
        <v>0</v>
      </c>
      <c r="D308" s="4">
        <f t="shared" si="84"/>
        <v>0</v>
      </c>
      <c r="E308" s="4">
        <f t="shared" si="85"/>
        <v>18</v>
      </c>
    </row>
    <row r="309" spans="1:5" ht="13.8" hidden="1" x14ac:dyDescent="0.25">
      <c r="A309" s="2">
        <v>217</v>
      </c>
      <c r="B309" s="7">
        <f t="shared" ca="1" si="82"/>
        <v>52171</v>
      </c>
      <c r="C309" s="4">
        <f t="shared" ref="C309:C320" si="87">U64</f>
        <v>0</v>
      </c>
      <c r="D309" s="4">
        <f t="shared" si="84"/>
        <v>0</v>
      </c>
      <c r="E309" s="4">
        <f t="shared" si="85"/>
        <v>19</v>
      </c>
    </row>
    <row r="310" spans="1:5" ht="13.8" hidden="1" x14ac:dyDescent="0.25">
      <c r="A310" s="2">
        <v>218</v>
      </c>
      <c r="B310" s="7">
        <f t="shared" ca="1" si="82"/>
        <v>52201</v>
      </c>
      <c r="C310" s="4">
        <f t="shared" si="87"/>
        <v>0</v>
      </c>
      <c r="D310" s="4">
        <f t="shared" si="84"/>
        <v>0</v>
      </c>
      <c r="E310" s="4">
        <f t="shared" si="85"/>
        <v>19</v>
      </c>
    </row>
    <row r="311" spans="1:5" ht="13.8" hidden="1" x14ac:dyDescent="0.25">
      <c r="A311" s="2">
        <v>219</v>
      </c>
      <c r="B311" s="7">
        <f t="shared" ca="1" si="82"/>
        <v>52232</v>
      </c>
      <c r="C311" s="4">
        <f t="shared" si="87"/>
        <v>0</v>
      </c>
      <c r="D311" s="4">
        <f t="shared" si="84"/>
        <v>0</v>
      </c>
      <c r="E311" s="4">
        <f t="shared" si="85"/>
        <v>19</v>
      </c>
    </row>
    <row r="312" spans="1:5" ht="13.8" hidden="1" x14ac:dyDescent="0.25">
      <c r="A312" s="2">
        <v>220</v>
      </c>
      <c r="B312" s="7">
        <f t="shared" ca="1" si="82"/>
        <v>52263</v>
      </c>
      <c r="C312" s="4">
        <f t="shared" si="87"/>
        <v>0</v>
      </c>
      <c r="D312" s="4">
        <f t="shared" si="84"/>
        <v>0</v>
      </c>
      <c r="E312" s="4">
        <f t="shared" si="85"/>
        <v>19</v>
      </c>
    </row>
    <row r="313" spans="1:5" ht="13.8" hidden="1" x14ac:dyDescent="0.25">
      <c r="A313" s="2">
        <v>221</v>
      </c>
      <c r="B313" s="7">
        <f t="shared" ca="1" si="82"/>
        <v>52291</v>
      </c>
      <c r="C313" s="4">
        <f t="shared" si="87"/>
        <v>0</v>
      </c>
      <c r="D313" s="4">
        <f t="shared" si="84"/>
        <v>0</v>
      </c>
      <c r="E313" s="4">
        <f t="shared" si="85"/>
        <v>19</v>
      </c>
    </row>
    <row r="314" spans="1:5" ht="13.8" hidden="1" x14ac:dyDescent="0.25">
      <c r="A314" s="2">
        <v>222</v>
      </c>
      <c r="B314" s="7">
        <f t="shared" ca="1" si="82"/>
        <v>52322</v>
      </c>
      <c r="C314" s="4">
        <f t="shared" si="87"/>
        <v>0</v>
      </c>
      <c r="D314" s="4">
        <f t="shared" si="84"/>
        <v>0</v>
      </c>
      <c r="E314" s="4">
        <f t="shared" si="85"/>
        <v>19</v>
      </c>
    </row>
    <row r="315" spans="1:5" ht="13.8" hidden="1" x14ac:dyDescent="0.25">
      <c r="A315" s="2">
        <v>223</v>
      </c>
      <c r="B315" s="7">
        <f t="shared" ca="1" si="82"/>
        <v>52352</v>
      </c>
      <c r="C315" s="4">
        <f t="shared" si="87"/>
        <v>0</v>
      </c>
      <c r="D315" s="4">
        <f t="shared" si="84"/>
        <v>0</v>
      </c>
      <c r="E315" s="4">
        <f t="shared" si="85"/>
        <v>19</v>
      </c>
    </row>
    <row r="316" spans="1:5" ht="13.8" hidden="1" x14ac:dyDescent="0.25">
      <c r="A316" s="2">
        <v>224</v>
      </c>
      <c r="B316" s="7">
        <f t="shared" ca="1" si="82"/>
        <v>52383</v>
      </c>
      <c r="C316" s="4">
        <f t="shared" si="87"/>
        <v>0</v>
      </c>
      <c r="D316" s="4">
        <f t="shared" si="84"/>
        <v>0</v>
      </c>
      <c r="E316" s="4">
        <f t="shared" si="85"/>
        <v>19</v>
      </c>
    </row>
    <row r="317" spans="1:5" ht="13.8" hidden="1" x14ac:dyDescent="0.25">
      <c r="A317" s="2">
        <v>225</v>
      </c>
      <c r="B317" s="7">
        <f t="shared" ca="1" si="82"/>
        <v>52413</v>
      </c>
      <c r="C317" s="4">
        <f t="shared" si="87"/>
        <v>0</v>
      </c>
      <c r="D317" s="4">
        <f t="shared" si="84"/>
        <v>0</v>
      </c>
      <c r="E317" s="4">
        <f t="shared" si="85"/>
        <v>19</v>
      </c>
    </row>
    <row r="318" spans="1:5" ht="13.8" hidden="1" x14ac:dyDescent="0.25">
      <c r="A318" s="2">
        <v>226</v>
      </c>
      <c r="B318" s="7">
        <f t="shared" ca="1" si="82"/>
        <v>52444</v>
      </c>
      <c r="C318" s="4">
        <f t="shared" si="87"/>
        <v>0</v>
      </c>
      <c r="D318" s="4">
        <f t="shared" si="84"/>
        <v>0</v>
      </c>
      <c r="E318" s="4">
        <f t="shared" si="85"/>
        <v>19</v>
      </c>
    </row>
    <row r="319" spans="1:5" ht="13.8" hidden="1" x14ac:dyDescent="0.25">
      <c r="A319" s="2">
        <v>227</v>
      </c>
      <c r="B319" s="7">
        <f t="shared" ca="1" si="82"/>
        <v>52475</v>
      </c>
      <c r="C319" s="4">
        <f t="shared" si="87"/>
        <v>0</v>
      </c>
      <c r="D319" s="4">
        <f t="shared" si="84"/>
        <v>0</v>
      </c>
      <c r="E319" s="4">
        <f t="shared" si="85"/>
        <v>19</v>
      </c>
    </row>
    <row r="320" spans="1:5" ht="13.8" hidden="1" x14ac:dyDescent="0.25">
      <c r="A320" s="2">
        <v>228</v>
      </c>
      <c r="B320" s="7">
        <f t="shared" ca="1" si="82"/>
        <v>52505</v>
      </c>
      <c r="C320" s="4">
        <f t="shared" si="87"/>
        <v>0</v>
      </c>
      <c r="D320" s="4">
        <f t="shared" si="84"/>
        <v>0</v>
      </c>
      <c r="E320" s="4">
        <f t="shared" si="85"/>
        <v>19</v>
      </c>
    </row>
    <row r="321" spans="1:5" ht="13.8" hidden="1" x14ac:dyDescent="0.25">
      <c r="A321" s="2">
        <v>229</v>
      </c>
      <c r="B321" s="7">
        <f t="shared" ca="1" si="82"/>
        <v>52536</v>
      </c>
      <c r="C321" s="4">
        <f t="shared" ref="C321:C332" si="88">Y64</f>
        <v>0</v>
      </c>
      <c r="D321" s="4">
        <f t="shared" si="84"/>
        <v>0</v>
      </c>
      <c r="E321" s="4">
        <f t="shared" si="85"/>
        <v>20</v>
      </c>
    </row>
    <row r="322" spans="1:5" ht="13.8" hidden="1" x14ac:dyDescent="0.25">
      <c r="A322" s="2">
        <v>230</v>
      </c>
      <c r="B322" s="7">
        <f t="shared" ca="1" si="82"/>
        <v>52566</v>
      </c>
      <c r="C322" s="4">
        <f t="shared" si="88"/>
        <v>0</v>
      </c>
      <c r="D322" s="4">
        <f t="shared" si="84"/>
        <v>0</v>
      </c>
      <c r="E322" s="4">
        <f t="shared" si="85"/>
        <v>20</v>
      </c>
    </row>
    <row r="323" spans="1:5" ht="13.8" hidden="1" x14ac:dyDescent="0.25">
      <c r="A323" s="2">
        <v>231</v>
      </c>
      <c r="B323" s="7">
        <f t="shared" ca="1" si="82"/>
        <v>52597</v>
      </c>
      <c r="C323" s="4">
        <f t="shared" si="88"/>
        <v>0</v>
      </c>
      <c r="D323" s="4">
        <f t="shared" si="84"/>
        <v>0</v>
      </c>
      <c r="E323" s="4">
        <f t="shared" si="85"/>
        <v>20</v>
      </c>
    </row>
    <row r="324" spans="1:5" ht="13.8" hidden="1" x14ac:dyDescent="0.25">
      <c r="A324" s="2">
        <v>232</v>
      </c>
      <c r="B324" s="7">
        <f t="shared" ca="1" si="82"/>
        <v>52628</v>
      </c>
      <c r="C324" s="4">
        <f t="shared" si="88"/>
        <v>0</v>
      </c>
      <c r="D324" s="4">
        <f t="shared" si="84"/>
        <v>0</v>
      </c>
      <c r="E324" s="4">
        <f t="shared" si="85"/>
        <v>20</v>
      </c>
    </row>
    <row r="325" spans="1:5" ht="13.8" hidden="1" x14ac:dyDescent="0.25">
      <c r="A325" s="2">
        <v>233</v>
      </c>
      <c r="B325" s="7">
        <f t="shared" ca="1" si="82"/>
        <v>52657</v>
      </c>
      <c r="C325" s="4">
        <f t="shared" si="88"/>
        <v>0</v>
      </c>
      <c r="D325" s="4">
        <f t="shared" si="84"/>
        <v>0</v>
      </c>
      <c r="E325" s="4">
        <f t="shared" si="85"/>
        <v>20</v>
      </c>
    </row>
    <row r="326" spans="1:5" ht="13.8" hidden="1" x14ac:dyDescent="0.25">
      <c r="A326" s="2">
        <v>234</v>
      </c>
      <c r="B326" s="7">
        <f t="shared" ca="1" si="82"/>
        <v>52688</v>
      </c>
      <c r="C326" s="4">
        <f t="shared" si="88"/>
        <v>0</v>
      </c>
      <c r="D326" s="4">
        <f t="shared" si="84"/>
        <v>0</v>
      </c>
      <c r="E326" s="4">
        <f t="shared" si="85"/>
        <v>20</v>
      </c>
    </row>
    <row r="327" spans="1:5" ht="13.8" hidden="1" x14ac:dyDescent="0.25">
      <c r="A327" s="2">
        <v>235</v>
      </c>
      <c r="B327" s="7">
        <f t="shared" ca="1" si="82"/>
        <v>52718</v>
      </c>
      <c r="C327" s="4">
        <f t="shared" si="88"/>
        <v>0</v>
      </c>
      <c r="D327" s="4">
        <f t="shared" si="84"/>
        <v>0</v>
      </c>
      <c r="E327" s="4">
        <f t="shared" si="85"/>
        <v>20</v>
      </c>
    </row>
    <row r="328" spans="1:5" ht="13.8" hidden="1" x14ac:dyDescent="0.25">
      <c r="A328" s="2">
        <v>236</v>
      </c>
      <c r="B328" s="7">
        <f t="shared" ca="1" si="82"/>
        <v>52749</v>
      </c>
      <c r="C328" s="4">
        <f t="shared" si="88"/>
        <v>0</v>
      </c>
      <c r="D328" s="4">
        <f t="shared" si="84"/>
        <v>0</v>
      </c>
      <c r="E328" s="4">
        <f t="shared" si="85"/>
        <v>20</v>
      </c>
    </row>
    <row r="329" spans="1:5" ht="13.8" hidden="1" x14ac:dyDescent="0.25">
      <c r="A329" s="2">
        <v>237</v>
      </c>
      <c r="B329" s="7">
        <f t="shared" ca="1" si="82"/>
        <v>52779</v>
      </c>
      <c r="C329" s="4">
        <f t="shared" si="88"/>
        <v>0</v>
      </c>
      <c r="D329" s="4">
        <f t="shared" si="84"/>
        <v>0</v>
      </c>
      <c r="E329" s="4">
        <f t="shared" si="85"/>
        <v>20</v>
      </c>
    </row>
    <row r="330" spans="1:5" ht="13.8" hidden="1" x14ac:dyDescent="0.25">
      <c r="A330" s="2">
        <v>238</v>
      </c>
      <c r="B330" s="7">
        <f t="shared" ca="1" si="82"/>
        <v>52810</v>
      </c>
      <c r="C330" s="4">
        <f t="shared" si="88"/>
        <v>0</v>
      </c>
      <c r="D330" s="4">
        <f t="shared" si="84"/>
        <v>0</v>
      </c>
      <c r="E330" s="4">
        <f t="shared" si="85"/>
        <v>20</v>
      </c>
    </row>
    <row r="331" spans="1:5" ht="13.8" hidden="1" x14ac:dyDescent="0.25">
      <c r="A331" s="2">
        <v>239</v>
      </c>
      <c r="B331" s="7">
        <f t="shared" ca="1" si="82"/>
        <v>52841</v>
      </c>
      <c r="C331" s="4">
        <f t="shared" si="88"/>
        <v>0</v>
      </c>
      <c r="D331" s="4">
        <f t="shared" si="84"/>
        <v>0</v>
      </c>
      <c r="E331" s="4">
        <f t="shared" si="85"/>
        <v>20</v>
      </c>
    </row>
    <row r="332" spans="1:5" ht="13.8" hidden="1" x14ac:dyDescent="0.25">
      <c r="A332" s="2">
        <v>240</v>
      </c>
      <c r="B332" s="7">
        <f t="shared" ca="1" si="82"/>
        <v>52871</v>
      </c>
      <c r="C332" s="4">
        <f t="shared" si="88"/>
        <v>0</v>
      </c>
      <c r="D332" s="4">
        <f t="shared" si="84"/>
        <v>0</v>
      </c>
      <c r="E332" s="4">
        <f t="shared" si="85"/>
        <v>20</v>
      </c>
    </row>
    <row r="333" spans="1:5" ht="13.8" hidden="1" x14ac:dyDescent="0.25">
      <c r="A333" s="2">
        <v>241</v>
      </c>
      <c r="B333" s="7">
        <f t="shared" ca="1" si="82"/>
        <v>52902</v>
      </c>
      <c r="C333" s="4">
        <f t="shared" ref="C333:C344" si="89">AC64</f>
        <v>0</v>
      </c>
      <c r="D333" s="4">
        <f t="shared" si="84"/>
        <v>0</v>
      </c>
      <c r="E333" s="4">
        <f t="shared" si="85"/>
        <v>21</v>
      </c>
    </row>
    <row r="334" spans="1:5" ht="13.8" hidden="1" x14ac:dyDescent="0.25">
      <c r="A334" s="2">
        <v>242</v>
      </c>
      <c r="B334" s="7">
        <f t="shared" ca="1" si="82"/>
        <v>52932</v>
      </c>
      <c r="C334" s="4">
        <f t="shared" si="89"/>
        <v>0</v>
      </c>
      <c r="D334" s="4">
        <f t="shared" si="84"/>
        <v>0</v>
      </c>
      <c r="E334" s="4">
        <f t="shared" si="85"/>
        <v>21</v>
      </c>
    </row>
    <row r="335" spans="1:5" ht="13.8" hidden="1" x14ac:dyDescent="0.25">
      <c r="A335" s="2">
        <v>243</v>
      </c>
      <c r="B335" s="7">
        <f t="shared" ca="1" si="82"/>
        <v>52963</v>
      </c>
      <c r="C335" s="4">
        <f t="shared" si="89"/>
        <v>0</v>
      </c>
      <c r="D335" s="4">
        <f t="shared" si="84"/>
        <v>0</v>
      </c>
      <c r="E335" s="4">
        <f t="shared" si="85"/>
        <v>21</v>
      </c>
    </row>
    <row r="336" spans="1:5" ht="13.8" hidden="1" x14ac:dyDescent="0.25">
      <c r="A336" s="2">
        <v>244</v>
      </c>
      <c r="B336" s="7">
        <f t="shared" ca="1" si="82"/>
        <v>52994</v>
      </c>
      <c r="C336" s="4">
        <f t="shared" si="89"/>
        <v>0</v>
      </c>
      <c r="D336" s="4">
        <f t="shared" si="84"/>
        <v>0</v>
      </c>
      <c r="E336" s="4">
        <f t="shared" si="85"/>
        <v>21</v>
      </c>
    </row>
    <row r="337" spans="1:5" ht="13.8" hidden="1" x14ac:dyDescent="0.25">
      <c r="A337" s="2">
        <v>245</v>
      </c>
      <c r="B337" s="7">
        <f t="shared" ca="1" si="82"/>
        <v>53022</v>
      </c>
      <c r="C337" s="4">
        <f t="shared" si="89"/>
        <v>0</v>
      </c>
      <c r="D337" s="4">
        <f t="shared" si="84"/>
        <v>0</v>
      </c>
      <c r="E337" s="4">
        <f t="shared" si="85"/>
        <v>21</v>
      </c>
    </row>
    <row r="338" spans="1:5" ht="13.8" hidden="1" x14ac:dyDescent="0.25">
      <c r="A338" s="2">
        <v>246</v>
      </c>
      <c r="B338" s="7">
        <f t="shared" ca="1" si="82"/>
        <v>53053</v>
      </c>
      <c r="C338" s="4">
        <f t="shared" si="89"/>
        <v>0</v>
      </c>
      <c r="D338" s="4">
        <f t="shared" si="84"/>
        <v>0</v>
      </c>
      <c r="E338" s="4">
        <f t="shared" si="85"/>
        <v>21</v>
      </c>
    </row>
    <row r="339" spans="1:5" ht="13.8" hidden="1" x14ac:dyDescent="0.25">
      <c r="A339" s="2">
        <v>247</v>
      </c>
      <c r="B339" s="7">
        <f t="shared" ca="1" si="82"/>
        <v>53083</v>
      </c>
      <c r="C339" s="4">
        <f t="shared" si="89"/>
        <v>0</v>
      </c>
      <c r="D339" s="4">
        <f t="shared" si="84"/>
        <v>0</v>
      </c>
      <c r="E339" s="4">
        <f t="shared" si="85"/>
        <v>21</v>
      </c>
    </row>
    <row r="340" spans="1:5" ht="13.8" hidden="1" x14ac:dyDescent="0.25">
      <c r="A340" s="2">
        <v>248</v>
      </c>
      <c r="B340" s="7">
        <f t="shared" ca="1" si="82"/>
        <v>53114</v>
      </c>
      <c r="C340" s="4">
        <f t="shared" si="89"/>
        <v>0</v>
      </c>
      <c r="D340" s="4">
        <f t="shared" si="84"/>
        <v>0</v>
      </c>
      <c r="E340" s="4">
        <f t="shared" si="85"/>
        <v>21</v>
      </c>
    </row>
    <row r="341" spans="1:5" ht="13.8" hidden="1" x14ac:dyDescent="0.25">
      <c r="A341" s="2">
        <v>249</v>
      </c>
      <c r="B341" s="7">
        <f t="shared" ca="1" si="82"/>
        <v>53144</v>
      </c>
      <c r="C341" s="4">
        <f t="shared" si="89"/>
        <v>0</v>
      </c>
      <c r="D341" s="4">
        <f t="shared" si="84"/>
        <v>0</v>
      </c>
      <c r="E341" s="4">
        <f t="shared" si="85"/>
        <v>21</v>
      </c>
    </row>
    <row r="342" spans="1:5" ht="13.8" hidden="1" x14ac:dyDescent="0.25">
      <c r="A342" s="2">
        <v>250</v>
      </c>
      <c r="B342" s="7">
        <f t="shared" ca="1" si="82"/>
        <v>53175</v>
      </c>
      <c r="C342" s="4">
        <f t="shared" si="89"/>
        <v>0</v>
      </c>
      <c r="D342" s="4">
        <f t="shared" si="84"/>
        <v>0</v>
      </c>
      <c r="E342" s="4">
        <f t="shared" si="85"/>
        <v>21</v>
      </c>
    </row>
    <row r="343" spans="1:5" ht="13.8" hidden="1" x14ac:dyDescent="0.25">
      <c r="A343" s="2">
        <v>251</v>
      </c>
      <c r="B343" s="7">
        <f t="shared" ca="1" si="82"/>
        <v>53206</v>
      </c>
      <c r="C343" s="4">
        <f t="shared" si="89"/>
        <v>0</v>
      </c>
      <c r="D343" s="4">
        <f t="shared" si="84"/>
        <v>0</v>
      </c>
      <c r="E343" s="4">
        <f t="shared" si="85"/>
        <v>21</v>
      </c>
    </row>
    <row r="344" spans="1:5" ht="13.8" hidden="1" x14ac:dyDescent="0.25">
      <c r="A344" s="2">
        <v>252</v>
      </c>
      <c r="B344" s="7">
        <f t="shared" ca="1" si="82"/>
        <v>53236</v>
      </c>
      <c r="C344" s="4">
        <f t="shared" si="89"/>
        <v>0</v>
      </c>
      <c r="D344" s="4">
        <f t="shared" si="84"/>
        <v>0</v>
      </c>
      <c r="E344" s="4">
        <f t="shared" si="85"/>
        <v>21</v>
      </c>
    </row>
    <row r="345" spans="1:5" hidden="1" x14ac:dyDescent="0.25"/>
    <row r="346" spans="1:5" hidden="1" x14ac:dyDescent="0.25"/>
    <row r="347" spans="1:5" hidden="1" x14ac:dyDescent="0.25"/>
    <row r="348" spans="1:5" hidden="1" x14ac:dyDescent="0.25"/>
    <row r="349" spans="1:5" hidden="1" x14ac:dyDescent="0.25"/>
    <row r="350" spans="1:5" hidden="1" x14ac:dyDescent="0.25"/>
    <row r="351" spans="1:5" hidden="1" x14ac:dyDescent="0.25"/>
    <row r="352" spans="1:5"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sheetData>
  <sheetProtection algorithmName="SHA-512" hashValue="G/LeUF5F3+aA8rqL47PYwdxANRzVJu3arBMRPB2LuYU5StBFhTBZoHTijK56oqvgh5hlrSgMbHmPBJ1jQHztPg==" saltValue="rhIHhTUBev89rrCqD+BWIw==" spinCount="100000" sheet="1" objects="1" scenarios="1"/>
  <mergeCells count="145">
    <mergeCell ref="W15:AC15"/>
    <mergeCell ref="W14:AC14"/>
    <mergeCell ref="W13:AC13"/>
    <mergeCell ref="W12:AC12"/>
    <mergeCell ref="W3:AC3"/>
    <mergeCell ref="W2:AC2"/>
    <mergeCell ref="W1:AC1"/>
    <mergeCell ref="W11:AC11"/>
    <mergeCell ref="W10:AC10"/>
    <mergeCell ref="W9:AC9"/>
    <mergeCell ref="W6:AC6"/>
    <mergeCell ref="W5:AC5"/>
    <mergeCell ref="W4:AC4"/>
    <mergeCell ref="A1:K1"/>
    <mergeCell ref="L1:V1"/>
    <mergeCell ref="A2:K2"/>
    <mergeCell ref="L2:V2"/>
    <mergeCell ref="A3:K3"/>
    <mergeCell ref="L3:V3"/>
    <mergeCell ref="Z62:AC62"/>
    <mergeCell ref="Z47:AC47"/>
    <mergeCell ref="Z32:AC32"/>
    <mergeCell ref="W28:AC28"/>
    <mergeCell ref="W27:AC27"/>
    <mergeCell ref="W26:AC26"/>
    <mergeCell ref="V47:Y47"/>
    <mergeCell ref="L31:V31"/>
    <mergeCell ref="W31:AC31"/>
    <mergeCell ref="V32:Y32"/>
    <mergeCell ref="W25:AC25"/>
    <mergeCell ref="W23:AC23"/>
    <mergeCell ref="W22:AC22"/>
    <mergeCell ref="W20:AC20"/>
    <mergeCell ref="W19:AC19"/>
    <mergeCell ref="W18:AC18"/>
    <mergeCell ref="W17:AC17"/>
    <mergeCell ref="W16:AC16"/>
    <mergeCell ref="A7:I7"/>
    <mergeCell ref="J7:K7"/>
    <mergeCell ref="A8:I8"/>
    <mergeCell ref="J8:K8"/>
    <mergeCell ref="L8:V8"/>
    <mergeCell ref="W8:AC8"/>
    <mergeCell ref="N7:AH7"/>
    <mergeCell ref="A4:K4"/>
    <mergeCell ref="L4:V4"/>
    <mergeCell ref="A5:K5"/>
    <mergeCell ref="L5:V5"/>
    <mergeCell ref="A6:I6"/>
    <mergeCell ref="J6:K6"/>
    <mergeCell ref="L6:V6"/>
    <mergeCell ref="A11:H11"/>
    <mergeCell ref="J11:K11"/>
    <mergeCell ref="L11:V11"/>
    <mergeCell ref="A12:H12"/>
    <mergeCell ref="J12:K12"/>
    <mergeCell ref="L12:V12"/>
    <mergeCell ref="A9:I9"/>
    <mergeCell ref="J9:K9"/>
    <mergeCell ref="L9:V9"/>
    <mergeCell ref="A10:H10"/>
    <mergeCell ref="J10:K10"/>
    <mergeCell ref="L10:V10"/>
    <mergeCell ref="A15:I15"/>
    <mergeCell ref="J15:K15"/>
    <mergeCell ref="L15:V15"/>
    <mergeCell ref="A16:I16"/>
    <mergeCell ref="J16:K16"/>
    <mergeCell ref="L16:V16"/>
    <mergeCell ref="A13:H13"/>
    <mergeCell ref="J13:K13"/>
    <mergeCell ref="L13:V13"/>
    <mergeCell ref="A14:I14"/>
    <mergeCell ref="J14:K14"/>
    <mergeCell ref="L14:V14"/>
    <mergeCell ref="A20:I20"/>
    <mergeCell ref="J20:K20"/>
    <mergeCell ref="L20:V20"/>
    <mergeCell ref="A22:I22"/>
    <mergeCell ref="J22:K22"/>
    <mergeCell ref="L22:V22"/>
    <mergeCell ref="A17:G17"/>
    <mergeCell ref="J17:K17"/>
    <mergeCell ref="L17:V17"/>
    <mergeCell ref="A18:K18"/>
    <mergeCell ref="L18:V18"/>
    <mergeCell ref="A19:I19"/>
    <mergeCell ref="J19:K19"/>
    <mergeCell ref="L19:V19"/>
    <mergeCell ref="A21:I21"/>
    <mergeCell ref="J21:K21"/>
    <mergeCell ref="A27:I27"/>
    <mergeCell ref="J27:K27"/>
    <mergeCell ref="L27:V27"/>
    <mergeCell ref="A28:I28"/>
    <mergeCell ref="J28:K28"/>
    <mergeCell ref="L28:V28"/>
    <mergeCell ref="A31:I31"/>
    <mergeCell ref="J31:K31"/>
    <mergeCell ref="A23:K23"/>
    <mergeCell ref="L23:V23"/>
    <mergeCell ref="A25:I25"/>
    <mergeCell ref="J25:K25"/>
    <mergeCell ref="L25:V25"/>
    <mergeCell ref="A26:I26"/>
    <mergeCell ref="J26:K26"/>
    <mergeCell ref="L26:V26"/>
    <mergeCell ref="A24:I24"/>
    <mergeCell ref="J24:K24"/>
    <mergeCell ref="A30:I30"/>
    <mergeCell ref="J30:K30"/>
    <mergeCell ref="J29:K29"/>
    <mergeCell ref="A29:I29"/>
    <mergeCell ref="A32:A33"/>
    <mergeCell ref="B32:E32"/>
    <mergeCell ref="F32:I32"/>
    <mergeCell ref="J32:M32"/>
    <mergeCell ref="N62:Q62"/>
    <mergeCell ref="R62:U62"/>
    <mergeCell ref="A47:A48"/>
    <mergeCell ref="B47:D47"/>
    <mergeCell ref="F47:I47"/>
    <mergeCell ref="J47:M47"/>
    <mergeCell ref="N32:Q32"/>
    <mergeCell ref="R32:U32"/>
    <mergeCell ref="A89:B90"/>
    <mergeCell ref="C89:F89"/>
    <mergeCell ref="C90:F90"/>
    <mergeCell ref="A82:J82"/>
    <mergeCell ref="A83:N83"/>
    <mergeCell ref="N47:Q47"/>
    <mergeCell ref="R47:U47"/>
    <mergeCell ref="V62:Y62"/>
    <mergeCell ref="A78:J78"/>
    <mergeCell ref="A79:J79"/>
    <mergeCell ref="A80:J80"/>
    <mergeCell ref="A84:N84"/>
    <mergeCell ref="A85:N85"/>
    <mergeCell ref="A87:B87"/>
    <mergeCell ref="C87:F87"/>
    <mergeCell ref="A81:J81"/>
    <mergeCell ref="A62:A63"/>
    <mergeCell ref="B62:E62"/>
    <mergeCell ref="F62:H62"/>
    <mergeCell ref="J62:M62"/>
  </mergeCells>
  <dataValidations count="1">
    <dataValidation type="list" allowBlank="1" showInputMessage="1" showErrorMessage="1" sqref="J24:K24">
      <formula1>$AE$24:$AE$25</formula1>
    </dataValidation>
  </dataValidations>
  <pageMargins left="0.11811023622047245" right="0.11811023622047245" top="0.19685039370078741" bottom="0.15748031496062992" header="0" footer="0"/>
  <pageSetup paperSize="9" scale="57" orientation="landscape"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locked="0" defaultSize="0" autoLine="0" autoPict="0">
                <anchor>
                  <from>
                    <xdr:col>8</xdr:col>
                    <xdr:colOff>845820</xdr:colOff>
                    <xdr:row>15</xdr:row>
                    <xdr:rowOff>7620</xdr:rowOff>
                  </from>
                  <to>
                    <xdr:col>11</xdr:col>
                    <xdr:colOff>22860</xdr:colOff>
                    <xdr:row>15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election activeCell="K12" sqref="K12"/>
    </sheetView>
  </sheetViews>
  <sheetFormatPr defaultRowHeight="13.2" x14ac:dyDescent="0.25"/>
  <cols>
    <col min="3" max="3" width="21.44140625" customWidth="1"/>
    <col min="4" max="4" width="16.5546875" customWidth="1"/>
    <col min="11" max="11" width="9.33203125" bestFit="1" customWidth="1"/>
    <col min="14" max="14" width="9.88671875" customWidth="1"/>
  </cols>
  <sheetData>
    <row r="1" spans="1:256" x14ac:dyDescent="0.25">
      <c r="D1">
        <v>0</v>
      </c>
      <c r="E1">
        <f>D2</f>
        <v>1</v>
      </c>
      <c r="F1">
        <f t="shared" ref="F1:K1" si="0">E2</f>
        <v>2</v>
      </c>
      <c r="G1">
        <f t="shared" si="0"/>
        <v>3</v>
      </c>
      <c r="H1">
        <f t="shared" si="0"/>
        <v>4</v>
      </c>
      <c r="I1">
        <f t="shared" si="0"/>
        <v>5</v>
      </c>
      <c r="J1">
        <f t="shared" si="0"/>
        <v>6</v>
      </c>
      <c r="K1">
        <f t="shared" si="0"/>
        <v>7</v>
      </c>
    </row>
    <row r="2" spans="1:256" x14ac:dyDescent="0.25">
      <c r="D2">
        <v>1</v>
      </c>
      <c r="E2">
        <v>2</v>
      </c>
      <c r="F2">
        <v>3</v>
      </c>
      <c r="G2">
        <v>4</v>
      </c>
      <c r="H2">
        <v>5</v>
      </c>
      <c r="I2">
        <v>6</v>
      </c>
      <c r="J2">
        <v>7</v>
      </c>
      <c r="K2">
        <v>99</v>
      </c>
    </row>
    <row r="3" spans="1:256" x14ac:dyDescent="0.25">
      <c r="D3" t="str">
        <f>CONCATENATE("Від ",D1," до ",D2," років")</f>
        <v>Від 0 до 1 років</v>
      </c>
      <c r="E3" t="str">
        <f t="shared" ref="E3:J3" si="1">CONCATENATE("Від ",E1," до ",E2," років")</f>
        <v>Від 1 до 2 років</v>
      </c>
      <c r="F3" t="str">
        <f t="shared" si="1"/>
        <v>Від 2 до 3 років</v>
      </c>
      <c r="G3" t="str">
        <f t="shared" si="1"/>
        <v>Від 3 до 4 років</v>
      </c>
      <c r="H3" t="str">
        <f t="shared" si="1"/>
        <v>Від 4 до 5 років</v>
      </c>
      <c r="I3" t="str">
        <f t="shared" si="1"/>
        <v>Від 5 до 6 років</v>
      </c>
      <c r="J3" t="str">
        <f t="shared" si="1"/>
        <v>Від 6 до 7 років</v>
      </c>
      <c r="K3" t="str">
        <f>CONCATENATE("Від ",K1," років")</f>
        <v>Від 7 років</v>
      </c>
    </row>
    <row r="4" spans="1:256" x14ac:dyDescent="0.25">
      <c r="A4">
        <v>0</v>
      </c>
      <c r="B4">
        <v>0.1</v>
      </c>
      <c r="C4" t="str">
        <f>CONCATENATE("Від ",A4*100,"% до ",B4*100,"%")</f>
        <v>Від 0% до 10%</v>
      </c>
      <c r="D4" s="42"/>
      <c r="E4" s="42"/>
      <c r="F4" s="42"/>
      <c r="G4" s="43"/>
      <c r="H4" s="43"/>
      <c r="I4" s="43"/>
      <c r="J4" s="43"/>
      <c r="K4" s="43"/>
    </row>
    <row r="5" spans="1:256" x14ac:dyDescent="0.25">
      <c r="A5">
        <f>B4</f>
        <v>0.1</v>
      </c>
      <c r="B5">
        <v>0.2</v>
      </c>
      <c r="C5" t="str">
        <f t="shared" ref="C5:C10" si="2">CONCATENATE("Від ",A5*100,"% до ",B5*100,"%")</f>
        <v>Від 10% до 20%</v>
      </c>
      <c r="D5" s="42"/>
      <c r="E5" s="42"/>
      <c r="F5" s="42"/>
      <c r="G5" s="43"/>
      <c r="H5" s="43"/>
      <c r="I5" s="43"/>
      <c r="J5" s="43"/>
      <c r="K5" s="43"/>
    </row>
    <row r="6" spans="1:256" x14ac:dyDescent="0.25">
      <c r="A6">
        <f t="shared" ref="A6:A11" si="3">B5</f>
        <v>0.2</v>
      </c>
      <c r="B6">
        <v>0.3</v>
      </c>
      <c r="C6" t="str">
        <f t="shared" si="2"/>
        <v>Від 20% до 30%</v>
      </c>
      <c r="D6" s="42"/>
      <c r="E6" s="42"/>
      <c r="F6" s="42"/>
      <c r="G6" s="43"/>
      <c r="H6" s="43"/>
      <c r="I6" s="43"/>
      <c r="J6" s="43"/>
      <c r="K6" s="43"/>
    </row>
    <row r="7" spans="1:256" ht="12.75" customHeight="1" x14ac:dyDescent="0.25">
      <c r="A7">
        <f t="shared" si="3"/>
        <v>0.3</v>
      </c>
      <c r="B7">
        <v>0.4</v>
      </c>
      <c r="C7" t="str">
        <f t="shared" si="2"/>
        <v>Від 30% до 40%</v>
      </c>
      <c r="D7" s="42"/>
      <c r="E7" s="42"/>
      <c r="F7" s="42"/>
      <c r="G7" s="43"/>
      <c r="H7" s="43"/>
      <c r="I7" s="43"/>
      <c r="J7" s="43"/>
      <c r="K7" s="43"/>
      <c r="N7" s="57"/>
      <c r="O7" s="58"/>
      <c r="P7" s="58"/>
      <c r="Q7" s="58"/>
      <c r="R7" s="58"/>
    </row>
    <row r="8" spans="1:256" x14ac:dyDescent="0.25">
      <c r="A8">
        <f t="shared" si="3"/>
        <v>0.4</v>
      </c>
      <c r="B8">
        <v>0.5</v>
      </c>
      <c r="C8" t="str">
        <f t="shared" si="2"/>
        <v>Від 40% до 50%</v>
      </c>
      <c r="D8" s="42">
        <v>1.9900000000000001E-2</v>
      </c>
      <c r="E8" s="42">
        <v>1.9900000000000001E-2</v>
      </c>
      <c r="F8" s="42">
        <v>1.9900000000000001E-2</v>
      </c>
      <c r="G8" s="42">
        <v>1.9900000000000001E-2</v>
      </c>
      <c r="H8" s="42">
        <v>1.9900000000000001E-2</v>
      </c>
      <c r="I8" s="43"/>
      <c r="J8" s="43"/>
      <c r="K8" s="43"/>
      <c r="N8" s="58"/>
      <c r="O8" s="58"/>
      <c r="P8" s="58"/>
      <c r="Q8" s="58"/>
      <c r="R8" s="58"/>
    </row>
    <row r="9" spans="1:256" x14ac:dyDescent="0.25">
      <c r="A9">
        <f t="shared" si="3"/>
        <v>0.5</v>
      </c>
      <c r="B9">
        <v>0.6</v>
      </c>
      <c r="C9" t="str">
        <f t="shared" si="2"/>
        <v>Від 50% до 60%</v>
      </c>
      <c r="D9" s="42">
        <v>1.9900000000000001E-2</v>
      </c>
      <c r="E9" s="42">
        <v>1.9900000000000001E-2</v>
      </c>
      <c r="F9" s="42">
        <v>1.9900000000000001E-2</v>
      </c>
      <c r="G9" s="42">
        <v>1.9900000000000001E-2</v>
      </c>
      <c r="H9" s="42">
        <v>1.9900000000000001E-2</v>
      </c>
      <c r="I9" s="43"/>
      <c r="J9" s="43"/>
      <c r="K9" s="43"/>
      <c r="N9" s="58"/>
      <c r="O9" s="58"/>
      <c r="P9" s="58"/>
      <c r="Q9" s="58"/>
      <c r="R9" s="58"/>
    </row>
    <row r="10" spans="1:256" x14ac:dyDescent="0.25">
      <c r="A10">
        <f t="shared" si="3"/>
        <v>0.6</v>
      </c>
      <c r="B10">
        <v>0.7</v>
      </c>
      <c r="C10" t="str">
        <f t="shared" si="2"/>
        <v>Від 60% до 70%</v>
      </c>
      <c r="D10" s="42">
        <v>1.9900000000000001E-2</v>
      </c>
      <c r="E10" s="42">
        <v>1.9900000000000001E-2</v>
      </c>
      <c r="F10" s="42">
        <v>1.9900000000000001E-2</v>
      </c>
      <c r="G10" s="42">
        <v>1.9900000000000001E-2</v>
      </c>
      <c r="H10" s="42">
        <v>1.9900000000000001E-2</v>
      </c>
      <c r="I10" s="43"/>
      <c r="J10" s="43"/>
      <c r="K10" s="43"/>
      <c r="N10" s="58"/>
      <c r="O10" s="58"/>
      <c r="P10" s="58"/>
      <c r="Q10" s="58"/>
      <c r="R10" s="58"/>
    </row>
    <row r="11" spans="1:256" x14ac:dyDescent="0.25">
      <c r="A11">
        <f t="shared" si="3"/>
        <v>0.7</v>
      </c>
      <c r="B11">
        <v>99</v>
      </c>
      <c r="C11" t="str">
        <f>CONCATENATE("Від ",A11*100,"%")</f>
        <v>Від 70%</v>
      </c>
      <c r="D11" s="42">
        <v>1.9900000000000001E-2</v>
      </c>
      <c r="E11" s="42">
        <v>1.9900000000000001E-2</v>
      </c>
      <c r="F11" s="42">
        <v>1.9900000000000001E-2</v>
      </c>
      <c r="G11" s="42">
        <v>1.9900000000000001E-2</v>
      </c>
      <c r="H11" s="42">
        <v>1.9900000000000001E-2</v>
      </c>
      <c r="I11" s="43"/>
      <c r="J11" s="43"/>
      <c r="K11" s="43"/>
      <c r="N11" s="58"/>
      <c r="O11" s="58"/>
      <c r="P11" s="58"/>
      <c r="Q11" s="58"/>
      <c r="R11" s="58"/>
    </row>
    <row r="12" spans="1:256" x14ac:dyDescent="0.25">
      <c r="N12" s="58"/>
      <c r="O12" s="58"/>
      <c r="P12" s="58"/>
      <c r="Q12" s="58"/>
      <c r="R12" s="58"/>
    </row>
    <row r="13" spans="1:256" x14ac:dyDescent="0.25">
      <c r="N13" s="58"/>
      <c r="O13" s="58"/>
      <c r="P13" s="58"/>
      <c r="Q13" s="58"/>
      <c r="R13" s="58"/>
    </row>
    <row r="14" spans="1:256" ht="14.4" x14ac:dyDescent="0.3">
      <c r="A14" s="44"/>
      <c r="B14" s="44"/>
      <c r="C14" s="44"/>
      <c r="D14" s="142" t="s">
        <v>73</v>
      </c>
      <c r="E14" s="142"/>
      <c r="F14" s="142"/>
      <c r="G14" s="142"/>
      <c r="H14" s="44"/>
      <c r="I14" s="44"/>
      <c r="J14" s="44"/>
      <c r="K14" s="44"/>
      <c r="L14" s="44"/>
      <c r="M14" s="44"/>
      <c r="N14" s="58"/>
      <c r="O14" s="58"/>
      <c r="P14" s="58"/>
      <c r="Q14" s="58"/>
      <c r="R14" s="58"/>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row>
    <row r="15" spans="1:256" ht="14.4" x14ac:dyDescent="0.3">
      <c r="A15" s="44"/>
      <c r="B15" s="44"/>
      <c r="C15" s="44"/>
      <c r="D15" s="44"/>
      <c r="E15" s="44"/>
      <c r="F15" s="44"/>
      <c r="G15" s="44"/>
      <c r="H15" s="44"/>
      <c r="I15" s="44"/>
      <c r="J15" s="44"/>
      <c r="K15" s="44"/>
      <c r="L15" s="44"/>
      <c r="M15" s="44"/>
      <c r="N15" s="58"/>
      <c r="O15" s="58"/>
      <c r="P15" s="58"/>
      <c r="Q15" s="58"/>
      <c r="R15" s="58"/>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ht="14.4" x14ac:dyDescent="0.3">
      <c r="A16" s="44">
        <v>0.1</v>
      </c>
      <c r="B16" s="44">
        <v>0.2</v>
      </c>
      <c r="C16" s="45" t="s">
        <v>74</v>
      </c>
      <c r="D16" s="46"/>
      <c r="E16" s="46"/>
      <c r="F16" s="46"/>
      <c r="G16" s="46"/>
      <c r="H16" s="46"/>
      <c r="I16" s="46"/>
      <c r="J16" s="46"/>
      <c r="K16" s="46"/>
      <c r="L16" s="44"/>
      <c r="N16" s="58"/>
      <c r="O16" s="58"/>
      <c r="P16" s="58"/>
      <c r="Q16" s="58"/>
      <c r="R16" s="58"/>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ht="14.4" x14ac:dyDescent="0.3">
      <c r="A17" s="44">
        <f t="shared" ref="A17:A22" si="4">B16</f>
        <v>0.2</v>
      </c>
      <c r="B17" s="44">
        <v>0.3</v>
      </c>
      <c r="C17" s="45" t="s">
        <v>75</v>
      </c>
      <c r="D17" s="46"/>
      <c r="E17" s="46"/>
      <c r="F17" s="46"/>
      <c r="G17" s="46"/>
      <c r="H17" s="46"/>
      <c r="I17" s="46"/>
      <c r="J17" s="46"/>
      <c r="K17" s="46"/>
      <c r="L17" s="44"/>
      <c r="N17" s="58"/>
      <c r="O17" s="58"/>
      <c r="P17" s="58"/>
      <c r="Q17" s="58"/>
      <c r="R17" s="58"/>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row>
    <row r="18" spans="1:256" ht="14.4" x14ac:dyDescent="0.3">
      <c r="A18" s="44">
        <f t="shared" si="4"/>
        <v>0.3</v>
      </c>
      <c r="B18" s="44">
        <v>0.4</v>
      </c>
      <c r="C18" s="45" t="s">
        <v>76</v>
      </c>
      <c r="D18" s="53"/>
      <c r="E18" s="53"/>
      <c r="F18" s="53"/>
      <c r="G18" s="53"/>
      <c r="H18" s="53"/>
      <c r="I18" s="46"/>
      <c r="J18" s="46"/>
      <c r="K18" s="46"/>
      <c r="L18" s="44"/>
      <c r="M18" s="58"/>
      <c r="N18" s="58"/>
      <c r="O18" s="58"/>
      <c r="P18" s="58"/>
      <c r="Q18" s="58"/>
      <c r="R18" s="58"/>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row>
    <row r="19" spans="1:256" ht="14.4" x14ac:dyDescent="0.3">
      <c r="A19" s="44">
        <f t="shared" si="4"/>
        <v>0.4</v>
      </c>
      <c r="B19" s="44">
        <v>0.5</v>
      </c>
      <c r="C19" s="51" t="s">
        <v>77</v>
      </c>
      <c r="D19" s="59">
        <v>8.7899999999999991</v>
      </c>
      <c r="E19" s="59">
        <v>11.09</v>
      </c>
      <c r="F19" s="59">
        <v>12.09</v>
      </c>
      <c r="G19" s="59">
        <v>12.89</v>
      </c>
      <c r="H19" s="59">
        <v>13.39</v>
      </c>
      <c r="I19" s="52"/>
      <c r="J19" s="46"/>
      <c r="K19" s="46"/>
      <c r="L19" s="44"/>
      <c r="M19" s="58"/>
      <c r="N19" s="58"/>
      <c r="O19" s="58"/>
      <c r="P19" s="58"/>
      <c r="Q19" s="58"/>
      <c r="R19" s="58"/>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row>
    <row r="20" spans="1:256" ht="14.4" x14ac:dyDescent="0.3">
      <c r="A20" s="44">
        <f t="shared" si="4"/>
        <v>0.5</v>
      </c>
      <c r="B20" s="44">
        <v>0.6</v>
      </c>
      <c r="C20" s="51" t="s">
        <v>78</v>
      </c>
      <c r="D20" s="59">
        <v>7.39</v>
      </c>
      <c r="E20" s="59">
        <v>9.69</v>
      </c>
      <c r="F20" s="59">
        <v>10.89</v>
      </c>
      <c r="G20" s="59">
        <v>11.69</v>
      </c>
      <c r="H20" s="59">
        <v>12.29</v>
      </c>
      <c r="I20" s="52"/>
      <c r="J20" s="46"/>
      <c r="K20" s="46"/>
      <c r="L20" s="56"/>
      <c r="M20" s="58"/>
      <c r="N20" s="58"/>
      <c r="O20" s="58"/>
      <c r="P20" s="58"/>
      <c r="Q20" s="58"/>
      <c r="R20" s="58"/>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ht="14.4" x14ac:dyDescent="0.3">
      <c r="A21" s="44">
        <f t="shared" si="4"/>
        <v>0.6</v>
      </c>
      <c r="B21" s="44">
        <v>0.7</v>
      </c>
      <c r="C21" s="51" t="s">
        <v>92</v>
      </c>
      <c r="D21" s="59">
        <v>5.19</v>
      </c>
      <c r="E21" s="59">
        <v>7.69</v>
      </c>
      <c r="F21" s="59">
        <v>8.99</v>
      </c>
      <c r="G21" s="59">
        <v>9.89</v>
      </c>
      <c r="H21" s="59">
        <v>10.59</v>
      </c>
      <c r="I21" s="52"/>
      <c r="J21" s="46"/>
      <c r="K21" s="46"/>
      <c r="L21" s="56"/>
      <c r="M21" s="58"/>
      <c r="N21" s="58"/>
      <c r="O21" s="58"/>
      <c r="P21" s="58"/>
      <c r="Q21" s="58"/>
      <c r="R21" s="58"/>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row>
    <row r="22" spans="1:256" ht="14.4" x14ac:dyDescent="0.3">
      <c r="A22" s="44">
        <f t="shared" si="4"/>
        <v>0.7</v>
      </c>
      <c r="B22" s="44">
        <v>99</v>
      </c>
      <c r="C22" s="51" t="s">
        <v>93</v>
      </c>
      <c r="D22" s="59">
        <v>1.59</v>
      </c>
      <c r="E22" s="59">
        <v>4.29</v>
      </c>
      <c r="F22" s="59">
        <v>5.79</v>
      </c>
      <c r="G22" s="59">
        <v>6.89</v>
      </c>
      <c r="H22" s="59">
        <v>7.79</v>
      </c>
      <c r="I22" s="52"/>
      <c r="J22" s="46"/>
      <c r="K22" s="46"/>
      <c r="L22" s="56"/>
      <c r="M22" s="58"/>
      <c r="N22" s="58"/>
      <c r="O22" s="58"/>
      <c r="P22" s="58"/>
      <c r="Q22" s="58"/>
      <c r="R22" s="58"/>
    </row>
    <row r="23" spans="1:256" x14ac:dyDescent="0.25">
      <c r="H23" s="50">
        <f>SUM(D19:H22)</f>
        <v>178.89999999999995</v>
      </c>
      <c r="M23" s="58"/>
      <c r="N23" s="58"/>
      <c r="O23" s="58"/>
      <c r="P23" s="58"/>
      <c r="Q23" s="58"/>
      <c r="R23" s="58"/>
    </row>
    <row r="24" spans="1:256" x14ac:dyDescent="0.25">
      <c r="M24" s="58"/>
      <c r="N24" s="58"/>
      <c r="O24" s="58"/>
      <c r="P24" s="58"/>
      <c r="Q24" s="58"/>
      <c r="R24" s="58"/>
    </row>
    <row r="25" spans="1:256" x14ac:dyDescent="0.25">
      <c r="C25" t="s">
        <v>82</v>
      </c>
      <c r="D25" s="49">
        <v>0</v>
      </c>
      <c r="M25" s="58"/>
      <c r="N25" s="58"/>
      <c r="O25" s="58"/>
      <c r="P25" s="58"/>
      <c r="Q25" s="58"/>
      <c r="R25" s="58"/>
    </row>
    <row r="26" spans="1:256" x14ac:dyDescent="0.25">
      <c r="C26" t="s">
        <v>83</v>
      </c>
      <c r="D26" s="49">
        <f>ROUND((D25/6),2)</f>
        <v>0</v>
      </c>
      <c r="M26" s="58"/>
      <c r="N26" s="58"/>
      <c r="O26" s="58"/>
      <c r="P26" s="58"/>
      <c r="Q26" s="58"/>
      <c r="R26" s="58"/>
    </row>
    <row r="27" spans="1:256" x14ac:dyDescent="0.25">
      <c r="C27" t="s">
        <v>84</v>
      </c>
      <c r="D27" s="49">
        <f>D25-D26</f>
        <v>0</v>
      </c>
    </row>
  </sheetData>
  <sheetProtection algorithmName="SHA-512" hashValue="QqAhp413p2c5CF+Av8TnldVTDNpx2xSfkEktX/T3BBTE5Aky7pItOqWlYlMbjMmAS9H4qrejxJhOOsV2sKPm0A==" saltValue="rhzop9B8xl7FmahpxuJ5dQ==" spinCount="100000" sheet="1" objects="1" scenarios="1"/>
  <mergeCells count="1">
    <mergeCell ref="D14:G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7</vt:i4>
      </vt:variant>
    </vt:vector>
  </HeadingPairs>
  <TitlesOfParts>
    <vt:vector size="9" baseType="lpstr">
      <vt:lpstr>Калькулятор</vt:lpstr>
      <vt:lpstr>Лист1</vt:lpstr>
      <vt:lpstr>Калькулятор!avans2</vt:lpstr>
      <vt:lpstr>Калькулятор!data2</vt:lpstr>
      <vt:lpstr>Калькулятор!proc2</vt:lpstr>
      <vt:lpstr>Калькулятор!strok2</vt:lpstr>
      <vt:lpstr>Калькулятор!sumcred2</vt:lpstr>
      <vt:lpstr>Калькулятор!sumproplat2</vt:lpstr>
      <vt:lpstr>Калькулятор!Область_друку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Шуп'яний Андрій Юрійович</cp:lastModifiedBy>
  <cp:lastPrinted>2021-07-14T15:42:17Z</cp:lastPrinted>
  <dcterms:created xsi:type="dcterms:W3CDTF">2007-05-30T09:57:41Z</dcterms:created>
  <dcterms:modified xsi:type="dcterms:W3CDTF">2024-10-01T08:40:05Z</dcterms:modified>
</cp:coreProperties>
</file>