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khapilina\Documents\!WORK\САЙТ\Іпотека\"/>
    </mc:Choice>
  </mc:AlternateContent>
  <bookViews>
    <workbookView xWindow="0" yWindow="0" windowWidth="19200" windowHeight="5700"/>
  </bookViews>
  <sheets>
    <sheet name="Калькулятор ІПОТЕКА пер" sheetId="2" r:id="rId1"/>
  </sheets>
  <definedNames>
    <definedName name="avans2" localSheetId="0">'Калькулятор ІПОТЕКА пер'!$J$7</definedName>
    <definedName name="avans2">#REF!</definedName>
    <definedName name="data2" localSheetId="0">'Калькулятор ІПОТЕКА пер'!$J$15</definedName>
    <definedName name="data2">#REF!</definedName>
    <definedName name="PROC2" localSheetId="0">'Калькулятор ІПОТЕКА пер'!$J$14</definedName>
    <definedName name="proc2">#REF!</definedName>
    <definedName name="stoimost2">#REF!</definedName>
    <definedName name="strok2" localSheetId="0">'Калькулятор ІПОТЕКА пер'!$J$13</definedName>
    <definedName name="strok2">#REF!</definedName>
    <definedName name="sumkred2" localSheetId="0">'Калькулятор ІПОТЕКА пер'!$J$8</definedName>
    <definedName name="sumkred2">#REF!</definedName>
    <definedName name="sumproplat2" localSheetId="0">'Калькулятор ІПОТЕКА пер'!$J$16</definedName>
    <definedName name="sumproplat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5" i="2" l="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5" i="2" s="1"/>
  <c r="B256" i="2" s="1"/>
  <c r="B257" i="2" s="1"/>
  <c r="B258" i="2" s="1"/>
  <c r="B259" i="2" s="1"/>
  <c r="B260" i="2" s="1"/>
  <c r="B261" i="2" s="1"/>
  <c r="B262" i="2" s="1"/>
  <c r="B263" i="2" s="1"/>
  <c r="B264" i="2" s="1"/>
  <c r="B265" i="2" s="1"/>
  <c r="B266" i="2" s="1"/>
  <c r="B267" i="2" s="1"/>
  <c r="B268" i="2" s="1"/>
  <c r="B269" i="2" s="1"/>
  <c r="B270" i="2" s="1"/>
  <c r="B271" i="2" s="1"/>
  <c r="B272" i="2" s="1"/>
  <c r="B273" i="2" s="1"/>
  <c r="B274" i="2" s="1"/>
  <c r="B275" i="2" s="1"/>
  <c r="B276" i="2" s="1"/>
  <c r="B277" i="2" s="1"/>
  <c r="B278" i="2" s="1"/>
  <c r="B279" i="2" s="1"/>
  <c r="B280" i="2" s="1"/>
  <c r="B281" i="2" s="1"/>
  <c r="B282" i="2" s="1"/>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B309" i="2" s="1"/>
  <c r="B310" i="2" s="1"/>
  <c r="B311" i="2" s="1"/>
  <c r="B312" i="2" s="1"/>
  <c r="B313" i="2" s="1"/>
  <c r="B314" i="2" s="1"/>
  <c r="B315" i="2" s="1"/>
  <c r="B316" i="2" s="1"/>
  <c r="B317" i="2" s="1"/>
  <c r="B318" i="2" s="1"/>
  <c r="B319" i="2" s="1"/>
  <c r="B320" i="2" s="1"/>
  <c r="B321" i="2" s="1"/>
  <c r="B322" i="2" s="1"/>
  <c r="B323" i="2" s="1"/>
  <c r="B324" i="2" s="1"/>
  <c r="B325" i="2" s="1"/>
  <c r="B326" i="2" s="1"/>
  <c r="B327" i="2" s="1"/>
  <c r="B328" i="2" s="1"/>
  <c r="B329" i="2" s="1"/>
  <c r="B330" i="2" s="1"/>
  <c r="B331" i="2" s="1"/>
  <c r="B332" i="2" s="1"/>
  <c r="B333" i="2" s="1"/>
  <c r="B334" i="2" s="1"/>
  <c r="B335" i="2" s="1"/>
  <c r="C90" i="2"/>
  <c r="A16" i="2"/>
  <c r="J10" i="2"/>
  <c r="J8" i="2"/>
  <c r="B37" i="2" l="1"/>
  <c r="C37" i="2" s="1"/>
  <c r="D37" i="2"/>
  <c r="C95" i="2" s="1"/>
  <c r="J16" i="2"/>
  <c r="B38" i="2" l="1"/>
  <c r="B39" i="2" s="1"/>
  <c r="E37" i="2"/>
  <c r="C38" i="2" l="1"/>
  <c r="D38" i="2" s="1"/>
  <c r="C96" i="2"/>
  <c r="C39" i="2"/>
  <c r="B40" i="2"/>
  <c r="E38" i="2" l="1"/>
  <c r="C97" i="2" s="1"/>
  <c r="D39" i="2"/>
  <c r="E39" i="2" s="1"/>
  <c r="C40" i="2"/>
  <c r="D40" i="2" s="1"/>
  <c r="B41" i="2"/>
  <c r="C41" i="2" l="1"/>
  <c r="B42" i="2"/>
  <c r="E40" i="2"/>
  <c r="C99" i="2" s="1"/>
  <c r="C98" i="2"/>
  <c r="D41" i="2" l="1"/>
  <c r="C42" i="2"/>
  <c r="B43" i="2"/>
  <c r="C43" i="2" l="1"/>
  <c r="D43" i="2" s="1"/>
  <c r="B44" i="2"/>
  <c r="E41" i="2"/>
  <c r="D42" i="2"/>
  <c r="E42" i="2" s="1"/>
  <c r="C101" i="2" s="1"/>
  <c r="C100" i="2" l="1"/>
  <c r="C44" i="2"/>
  <c r="B45" i="2"/>
  <c r="E43" i="2"/>
  <c r="C102" i="2" s="1"/>
  <c r="C45" i="2" l="1"/>
  <c r="B46" i="2"/>
  <c r="D44" i="2"/>
  <c r="E44" i="2" s="1"/>
  <c r="C103" i="2" s="1"/>
  <c r="C46" i="2" l="1"/>
  <c r="D46" i="2" s="1"/>
  <c r="B47" i="2"/>
  <c r="D45" i="2"/>
  <c r="E45" i="2" s="1"/>
  <c r="C104" i="2" s="1"/>
  <c r="C47" i="2" l="1"/>
  <c r="D47" i="2" s="1"/>
  <c r="B48" i="2"/>
  <c r="E46" i="2"/>
  <c r="C105" i="2" s="1"/>
  <c r="C48" i="2" l="1"/>
  <c r="D48" i="2" s="1"/>
  <c r="D49" i="2" s="1"/>
  <c r="F37" i="2"/>
  <c r="E47" i="2"/>
  <c r="C106" i="2" s="1"/>
  <c r="G37" i="2" l="1"/>
  <c r="H37" i="2" s="1"/>
  <c r="F38" i="2"/>
  <c r="E48" i="2"/>
  <c r="C49" i="2"/>
  <c r="C107" i="2" l="1"/>
  <c r="E49" i="2"/>
  <c r="G38" i="2"/>
  <c r="H38" i="2" s="1"/>
  <c r="F39" i="2"/>
  <c r="I37" i="2"/>
  <c r="I38" i="2" l="1"/>
  <c r="C109" i="2" s="1"/>
  <c r="C108" i="2"/>
  <c r="F40" i="2"/>
  <c r="G39" i="2"/>
  <c r="H39" i="2" s="1"/>
  <c r="F41" i="2" l="1"/>
  <c r="G40" i="2"/>
  <c r="H40" i="2" s="1"/>
  <c r="I39" i="2"/>
  <c r="G41" i="2" l="1"/>
  <c r="H41" i="2" s="1"/>
  <c r="F42" i="2"/>
  <c r="I40" i="2"/>
  <c r="C111" i="2" s="1"/>
  <c r="C110" i="2"/>
  <c r="G42" i="2" l="1"/>
  <c r="H42" i="2" s="1"/>
  <c r="F43" i="2"/>
  <c r="I41" i="2"/>
  <c r="C112" i="2" s="1"/>
  <c r="G43" i="2" l="1"/>
  <c r="H43" i="2" s="1"/>
  <c r="F44" i="2"/>
  <c r="I42" i="2"/>
  <c r="C113" i="2" s="1"/>
  <c r="G44" i="2" l="1"/>
  <c r="H44" i="2" s="1"/>
  <c r="F45" i="2"/>
  <c r="I43" i="2"/>
  <c r="C114" i="2" s="1"/>
  <c r="G45" i="2" l="1"/>
  <c r="H45" i="2" s="1"/>
  <c r="F46" i="2"/>
  <c r="I44" i="2"/>
  <c r="C115" i="2" s="1"/>
  <c r="G46" i="2" l="1"/>
  <c r="H46" i="2" s="1"/>
  <c r="F47" i="2"/>
  <c r="I45" i="2"/>
  <c r="C116" i="2" s="1"/>
  <c r="G47" i="2" l="1"/>
  <c r="H47" i="2" s="1"/>
  <c r="F48" i="2"/>
  <c r="I46" i="2"/>
  <c r="C117" i="2" s="1"/>
  <c r="G48" i="2" l="1"/>
  <c r="H48" i="2"/>
  <c r="H49" i="2" s="1"/>
  <c r="J37" i="2"/>
  <c r="I47" i="2"/>
  <c r="C118" i="2" s="1"/>
  <c r="J38" i="2" l="1"/>
  <c r="K37" i="2"/>
  <c r="L37" i="2" s="1"/>
  <c r="I48" i="2"/>
  <c r="G49" i="2"/>
  <c r="M37" i="2" l="1"/>
  <c r="C119" i="2"/>
  <c r="I49" i="2"/>
  <c r="J39" i="2"/>
  <c r="K38" i="2"/>
  <c r="L38" i="2" s="1"/>
  <c r="M38" i="2" l="1"/>
  <c r="C121" i="2" s="1"/>
  <c r="K39" i="2"/>
  <c r="J40" i="2"/>
  <c r="C120" i="2"/>
  <c r="J41" i="2" l="1"/>
  <c r="K40" i="2"/>
  <c r="L40" i="2" s="1"/>
  <c r="L39" i="2"/>
  <c r="M40" i="2" l="1"/>
  <c r="C123" i="2" s="1"/>
  <c r="K41" i="2"/>
  <c r="L41" i="2" s="1"/>
  <c r="J42" i="2"/>
  <c r="M39" i="2"/>
  <c r="K42" i="2" l="1"/>
  <c r="L42" i="2" s="1"/>
  <c r="J43" i="2"/>
  <c r="M41" i="2"/>
  <c r="C124" i="2" s="1"/>
  <c r="C122" i="2"/>
  <c r="K43" i="2" l="1"/>
  <c r="L43" i="2" s="1"/>
  <c r="J44" i="2"/>
  <c r="M42" i="2"/>
  <c r="C125" i="2" s="1"/>
  <c r="K44" i="2" l="1"/>
  <c r="L44" i="2" s="1"/>
  <c r="J45" i="2"/>
  <c r="M43" i="2"/>
  <c r="C126" i="2" l="1"/>
  <c r="K45" i="2"/>
  <c r="J46" i="2"/>
  <c r="M44" i="2"/>
  <c r="C127" i="2" s="1"/>
  <c r="K46" i="2" l="1"/>
  <c r="L46" i="2" s="1"/>
  <c r="J47" i="2"/>
  <c r="L45" i="2"/>
  <c r="M45" i="2" s="1"/>
  <c r="C128" i="2" s="1"/>
  <c r="K47" i="2" l="1"/>
  <c r="L47" i="2" s="1"/>
  <c r="J48" i="2"/>
  <c r="M46" i="2"/>
  <c r="C129" i="2" s="1"/>
  <c r="K48" i="2" l="1"/>
  <c r="L48" i="2" s="1"/>
  <c r="L49" i="2" s="1"/>
  <c r="N37" i="2"/>
  <c r="M47" i="2"/>
  <c r="C130" i="2" s="1"/>
  <c r="N38" i="2" l="1"/>
  <c r="O37" i="2"/>
  <c r="P37" i="2" s="1"/>
  <c r="M48" i="2"/>
  <c r="K49" i="2"/>
  <c r="Q37" i="2" l="1"/>
  <c r="O38" i="2"/>
  <c r="P38" i="2" s="1"/>
  <c r="N39" i="2"/>
  <c r="C131" i="2"/>
  <c r="M49" i="2"/>
  <c r="N40" i="2" l="1"/>
  <c r="O39" i="2"/>
  <c r="P39" i="2" s="1"/>
  <c r="C132" i="2"/>
  <c r="Q38" i="2"/>
  <c r="C133" i="2" s="1"/>
  <c r="Q39" i="2" l="1"/>
  <c r="C134" i="2" s="1"/>
  <c r="O40" i="2"/>
  <c r="P40" i="2" s="1"/>
  <c r="N41" i="2"/>
  <c r="O41" i="2" l="1"/>
  <c r="P41" i="2" s="1"/>
  <c r="N42" i="2"/>
  <c r="Q40" i="2"/>
  <c r="O42" i="2" l="1"/>
  <c r="P42" i="2" s="1"/>
  <c r="N43" i="2"/>
  <c r="C135" i="2"/>
  <c r="Q41" i="2"/>
  <c r="C136" i="2" s="1"/>
  <c r="O43" i="2" l="1"/>
  <c r="P43" i="2" s="1"/>
  <c r="N44" i="2"/>
  <c r="Q42" i="2"/>
  <c r="C137" i="2" s="1"/>
  <c r="O44" i="2" l="1"/>
  <c r="P44" i="2" s="1"/>
  <c r="N45" i="2"/>
  <c r="Q43" i="2"/>
  <c r="C138" i="2" l="1"/>
  <c r="O45" i="2"/>
  <c r="N46" i="2"/>
  <c r="Q44" i="2"/>
  <c r="C139" i="2" s="1"/>
  <c r="O46" i="2" l="1"/>
  <c r="P46" i="2" s="1"/>
  <c r="N47" i="2"/>
  <c r="P45" i="2"/>
  <c r="Q45" i="2" s="1"/>
  <c r="C140" i="2" s="1"/>
  <c r="O47" i="2" l="1"/>
  <c r="P47" i="2" s="1"/>
  <c r="N48" i="2"/>
  <c r="Q46" i="2"/>
  <c r="C141" i="2" s="1"/>
  <c r="O48" i="2" l="1"/>
  <c r="P48" i="2" s="1"/>
  <c r="P49" i="2" s="1"/>
  <c r="R37" i="2"/>
  <c r="Q47" i="2"/>
  <c r="C142" i="2" s="1"/>
  <c r="S37" i="2" l="1"/>
  <c r="T37" i="2" s="1"/>
  <c r="R38" i="2"/>
  <c r="Q48" i="2"/>
  <c r="O49" i="2"/>
  <c r="C143" i="2" l="1"/>
  <c r="Q49" i="2"/>
  <c r="R39" i="2"/>
  <c r="S38" i="2"/>
  <c r="T38" i="2" s="1"/>
  <c r="U37" i="2"/>
  <c r="R40" i="2" l="1"/>
  <c r="S39" i="2"/>
  <c r="T39" i="2" s="1"/>
  <c r="C144" i="2"/>
  <c r="U38" i="2"/>
  <c r="C145" i="2" s="1"/>
  <c r="U39" i="2" l="1"/>
  <c r="C146" i="2" s="1"/>
  <c r="S40" i="2"/>
  <c r="T40" i="2" s="1"/>
  <c r="R41" i="2"/>
  <c r="U40" i="2" l="1"/>
  <c r="S41" i="2"/>
  <c r="R42" i="2"/>
  <c r="S42" i="2" l="1"/>
  <c r="T42" i="2" s="1"/>
  <c r="R43" i="2"/>
  <c r="T41" i="2"/>
  <c r="U41" i="2" s="1"/>
  <c r="C147" i="2"/>
  <c r="C148" i="2" l="1"/>
  <c r="S43" i="2"/>
  <c r="R44" i="2"/>
  <c r="U42" i="2"/>
  <c r="C149" i="2" s="1"/>
  <c r="S44" i="2" l="1"/>
  <c r="T44" i="2" s="1"/>
  <c r="R45" i="2"/>
  <c r="T43" i="2"/>
  <c r="U43" i="2" s="1"/>
  <c r="C150" i="2" s="1"/>
  <c r="S45" i="2" l="1"/>
  <c r="T45" i="2" s="1"/>
  <c r="R46" i="2"/>
  <c r="U44" i="2"/>
  <c r="C151" i="2" s="1"/>
  <c r="S46" i="2" l="1"/>
  <c r="T46" i="2" s="1"/>
  <c r="R47" i="2"/>
  <c r="U45" i="2"/>
  <c r="C152" i="2" s="1"/>
  <c r="S47" i="2" l="1"/>
  <c r="T47" i="2" s="1"/>
  <c r="R48" i="2"/>
  <c r="U46" i="2"/>
  <c r="C153" i="2" s="1"/>
  <c r="S48" i="2" l="1"/>
  <c r="T48" i="2" s="1"/>
  <c r="T49" i="2" s="1"/>
  <c r="V37" i="2"/>
  <c r="U47" i="2"/>
  <c r="C154" i="2" s="1"/>
  <c r="V38" i="2" l="1"/>
  <c r="W37" i="2"/>
  <c r="X37" i="2" s="1"/>
  <c r="U48" i="2"/>
  <c r="S49" i="2"/>
  <c r="C155" i="2" l="1"/>
  <c r="U49" i="2"/>
  <c r="Y37" i="2"/>
  <c r="W38" i="2"/>
  <c r="V39" i="2"/>
  <c r="C156" i="2" l="1"/>
  <c r="V40" i="2"/>
  <c r="W39" i="2"/>
  <c r="X39" i="2" s="1"/>
  <c r="X38" i="2"/>
  <c r="Y38" i="2" s="1"/>
  <c r="C157" i="2" l="1"/>
  <c r="W40" i="2"/>
  <c r="V41" i="2"/>
  <c r="Y39" i="2"/>
  <c r="C158" i="2" s="1"/>
  <c r="W41" i="2" l="1"/>
  <c r="X41" i="2" s="1"/>
  <c r="V42" i="2"/>
  <c r="X40" i="2"/>
  <c r="W42" i="2" l="1"/>
  <c r="X42" i="2" s="1"/>
  <c r="V43" i="2"/>
  <c r="Y41" i="2"/>
  <c r="C160" i="2" s="1"/>
  <c r="Y40" i="2"/>
  <c r="W43" i="2" l="1"/>
  <c r="X43" i="2" s="1"/>
  <c r="V44" i="2"/>
  <c r="C159" i="2"/>
  <c r="Y42" i="2"/>
  <c r="C161" i="2" s="1"/>
  <c r="W44" i="2" l="1"/>
  <c r="X44" i="2" s="1"/>
  <c r="V45" i="2"/>
  <c r="Y43" i="2"/>
  <c r="C162" i="2" s="1"/>
  <c r="W45" i="2" l="1"/>
  <c r="X45" i="2" s="1"/>
  <c r="V46" i="2"/>
  <c r="Y44" i="2"/>
  <c r="C163" i="2" s="1"/>
  <c r="W46" i="2" l="1"/>
  <c r="X46" i="2" s="1"/>
  <c r="V47" i="2"/>
  <c r="Y45" i="2"/>
  <c r="C164" i="2" s="1"/>
  <c r="W47" i="2" l="1"/>
  <c r="X47" i="2" s="1"/>
  <c r="V48" i="2"/>
  <c r="Y46" i="2"/>
  <c r="C165" i="2" s="1"/>
  <c r="W48" i="2" l="1"/>
  <c r="X48" i="2" s="1"/>
  <c r="X49" i="2" s="1"/>
  <c r="Z37" i="2"/>
  <c r="Y47" i="2"/>
  <c r="C166" i="2" s="1"/>
  <c r="AA37" i="2" l="1"/>
  <c r="AB37" i="2" s="1"/>
  <c r="Z38" i="2"/>
  <c r="Y48" i="2"/>
  <c r="W49" i="2"/>
  <c r="Z39" i="2" l="1"/>
  <c r="AA38" i="2"/>
  <c r="AC37" i="2"/>
  <c r="C167" i="2"/>
  <c r="Y49" i="2"/>
  <c r="C168" i="2" l="1"/>
  <c r="Z40" i="2"/>
  <c r="AA39" i="2"/>
  <c r="AB39" i="2" s="1"/>
  <c r="AB38" i="2"/>
  <c r="AC38" i="2" l="1"/>
  <c r="AC39" i="2"/>
  <c r="C170" i="2" s="1"/>
  <c r="AA40" i="2"/>
  <c r="AB40" i="2" s="1"/>
  <c r="Z41" i="2"/>
  <c r="C169" i="2" l="1"/>
  <c r="AA41" i="2"/>
  <c r="Z42" i="2"/>
  <c r="AC40" i="2"/>
  <c r="C171" i="2" s="1"/>
  <c r="AB41" i="2" l="1"/>
  <c r="AC41" i="2" s="1"/>
  <c r="AA42" i="2"/>
  <c r="AB42" i="2" s="1"/>
  <c r="Z43" i="2"/>
  <c r="C172" i="2" l="1"/>
  <c r="AA43" i="2"/>
  <c r="Z44" i="2"/>
  <c r="AC42" i="2"/>
  <c r="C173" i="2" s="1"/>
  <c r="AA44" i="2" l="1"/>
  <c r="Z45" i="2"/>
  <c r="AB43" i="2"/>
  <c r="AC43" i="2" s="1"/>
  <c r="C174" i="2" s="1"/>
  <c r="AB44" i="2" l="1"/>
  <c r="AC44" i="2" s="1"/>
  <c r="C175" i="2" s="1"/>
  <c r="AA45" i="2"/>
  <c r="Z46" i="2"/>
  <c r="AB45" i="2" l="1"/>
  <c r="AC45" i="2" s="1"/>
  <c r="C176" i="2" s="1"/>
  <c r="AA46" i="2"/>
  <c r="AB46" i="2" s="1"/>
  <c r="Z47" i="2"/>
  <c r="AA47" i="2" l="1"/>
  <c r="AB47" i="2" s="1"/>
  <c r="Z48" i="2"/>
  <c r="AC46" i="2"/>
  <c r="C177" i="2" s="1"/>
  <c r="B52" i="2" l="1"/>
  <c r="AA48" i="2"/>
  <c r="AB48" i="2"/>
  <c r="AB49" i="2" s="1"/>
  <c r="AC47" i="2"/>
  <c r="C178" i="2" s="1"/>
  <c r="AC48" i="2" l="1"/>
  <c r="AA49" i="2"/>
  <c r="B53" i="2"/>
  <c r="C52" i="2"/>
  <c r="D52" i="2" s="1"/>
  <c r="B54" i="2" l="1"/>
  <c r="C53" i="2"/>
  <c r="C179" i="2"/>
  <c r="AC49" i="2"/>
  <c r="E52" i="2"/>
  <c r="C54" i="2" l="1"/>
  <c r="D54" i="2" s="1"/>
  <c r="B55" i="2"/>
  <c r="C180" i="2"/>
  <c r="D53" i="2"/>
  <c r="E54" i="2" l="1"/>
  <c r="C182" i="2" s="1"/>
  <c r="C55" i="2"/>
  <c r="B56" i="2"/>
  <c r="E53" i="2"/>
  <c r="C181" i="2" l="1"/>
  <c r="D55" i="2"/>
  <c r="C56" i="2"/>
  <c r="D56" i="2" s="1"/>
  <c r="B57" i="2"/>
  <c r="C57" i="2" l="1"/>
  <c r="D57" i="2" s="1"/>
  <c r="B58" i="2"/>
  <c r="E56" i="2"/>
  <c r="C184" i="2" s="1"/>
  <c r="E55" i="2"/>
  <c r="C183" i="2" l="1"/>
  <c r="C58" i="2"/>
  <c r="B59" i="2"/>
  <c r="E57" i="2"/>
  <c r="C185" i="2" s="1"/>
  <c r="C59" i="2" l="1"/>
  <c r="D59" i="2" s="1"/>
  <c r="B60" i="2"/>
  <c r="D58" i="2"/>
  <c r="E58" i="2" s="1"/>
  <c r="C186" i="2" l="1"/>
  <c r="C60" i="2"/>
  <c r="B61" i="2"/>
  <c r="E59" i="2"/>
  <c r="C187" i="2" s="1"/>
  <c r="C61" i="2" l="1"/>
  <c r="D61" i="2" s="1"/>
  <c r="B62" i="2"/>
  <c r="D60" i="2"/>
  <c r="E60" i="2" s="1"/>
  <c r="C188" i="2" s="1"/>
  <c r="C62" i="2" l="1"/>
  <c r="D62" i="2" s="1"/>
  <c r="B63" i="2"/>
  <c r="E61" i="2"/>
  <c r="C189" i="2" s="1"/>
  <c r="C63" i="2" l="1"/>
  <c r="D63" i="2" s="1"/>
  <c r="D64" i="2" s="1"/>
  <c r="F52" i="2"/>
  <c r="E62" i="2"/>
  <c r="C190" i="2" s="1"/>
  <c r="F53" i="2" l="1"/>
  <c r="G52" i="2"/>
  <c r="H52" i="2"/>
  <c r="E63" i="2"/>
  <c r="C64" i="2"/>
  <c r="I52" i="2" l="1"/>
  <c r="G53" i="2"/>
  <c r="H53" i="2" s="1"/>
  <c r="F54" i="2"/>
  <c r="C191" i="2"/>
  <c r="E64" i="2"/>
  <c r="C192" i="2" l="1"/>
  <c r="G54" i="2"/>
  <c r="H54" i="2" s="1"/>
  <c r="F55" i="2"/>
  <c r="I53" i="2"/>
  <c r="C193" i="2" s="1"/>
  <c r="I54" i="2" l="1"/>
  <c r="C194" i="2" s="1"/>
  <c r="G55" i="2"/>
  <c r="H55" i="2" s="1"/>
  <c r="F56" i="2"/>
  <c r="G56" i="2" l="1"/>
  <c r="H56" i="2" s="1"/>
  <c r="F57" i="2"/>
  <c r="I55" i="2"/>
  <c r="I56" i="2" l="1"/>
  <c r="C196" i="2" s="1"/>
  <c r="G57" i="2"/>
  <c r="H57" i="2" s="1"/>
  <c r="F58" i="2"/>
  <c r="C195" i="2"/>
  <c r="G58" i="2" l="1"/>
  <c r="H58" i="2" s="1"/>
  <c r="F59" i="2"/>
  <c r="I57" i="2"/>
  <c r="C197" i="2" l="1"/>
  <c r="G59" i="2"/>
  <c r="H59" i="2" s="1"/>
  <c r="F60" i="2"/>
  <c r="I58" i="2"/>
  <c r="C198" i="2" s="1"/>
  <c r="I59" i="2" l="1"/>
  <c r="C199" i="2" s="1"/>
  <c r="G60" i="2"/>
  <c r="F61" i="2"/>
  <c r="G61" i="2" l="1"/>
  <c r="H61" i="2" s="1"/>
  <c r="F62" i="2"/>
  <c r="H60" i="2"/>
  <c r="I60" i="2" s="1"/>
  <c r="C200" i="2" s="1"/>
  <c r="G62" i="2" l="1"/>
  <c r="H62" i="2" s="1"/>
  <c r="F63" i="2"/>
  <c r="I61" i="2"/>
  <c r="C201" i="2" s="1"/>
  <c r="G63" i="2" l="1"/>
  <c r="J52" i="2"/>
  <c r="H63" i="2"/>
  <c r="H64" i="2" s="1"/>
  <c r="I62" i="2"/>
  <c r="C202" i="2" s="1"/>
  <c r="J53" i="2" l="1"/>
  <c r="K52" i="2"/>
  <c r="L52" i="2" s="1"/>
  <c r="I63" i="2"/>
  <c r="G64" i="2"/>
  <c r="M52" i="2" l="1"/>
  <c r="C203" i="2"/>
  <c r="I64" i="2"/>
  <c r="K53" i="2"/>
  <c r="L53" i="2" s="1"/>
  <c r="J54" i="2"/>
  <c r="K54" i="2" l="1"/>
  <c r="L54" i="2" s="1"/>
  <c r="J55" i="2"/>
  <c r="C204" i="2"/>
  <c r="M53" i="2"/>
  <c r="C205" i="2" s="1"/>
  <c r="M54" i="2" l="1"/>
  <c r="C206" i="2" s="1"/>
  <c r="K55" i="2"/>
  <c r="L55" i="2" s="1"/>
  <c r="J56" i="2"/>
  <c r="M55" i="2" l="1"/>
  <c r="K56" i="2"/>
  <c r="L56" i="2" s="1"/>
  <c r="J57" i="2"/>
  <c r="K57" i="2" l="1"/>
  <c r="L57" i="2" s="1"/>
  <c r="J58" i="2"/>
  <c r="M56" i="2"/>
  <c r="C208" i="2" s="1"/>
  <c r="C207" i="2"/>
  <c r="K58" i="2" l="1"/>
  <c r="L58" i="2" s="1"/>
  <c r="J59" i="2"/>
  <c r="M57" i="2"/>
  <c r="C209" i="2" s="1"/>
  <c r="K59" i="2" l="1"/>
  <c r="L59" i="2" s="1"/>
  <c r="J60" i="2"/>
  <c r="M58" i="2"/>
  <c r="K60" i="2" l="1"/>
  <c r="L60" i="2" s="1"/>
  <c r="J61" i="2"/>
  <c r="C210" i="2"/>
  <c r="M59" i="2"/>
  <c r="C211" i="2" s="1"/>
  <c r="K61" i="2" l="1"/>
  <c r="J62" i="2"/>
  <c r="L61" i="2"/>
  <c r="M60" i="2"/>
  <c r="C212" i="2" s="1"/>
  <c r="K62" i="2" l="1"/>
  <c r="J63" i="2"/>
  <c r="L62" i="2"/>
  <c r="M61" i="2"/>
  <c r="C213" i="2" s="1"/>
  <c r="K63" i="2" l="1"/>
  <c r="L63" i="2" s="1"/>
  <c r="L64" i="2" s="1"/>
  <c r="N52" i="2"/>
  <c r="M62" i="2"/>
  <c r="C214" i="2" s="1"/>
  <c r="N53" i="2" l="1"/>
  <c r="O52" i="2"/>
  <c r="P52" i="2" s="1"/>
  <c r="M63" i="2"/>
  <c r="K64" i="2"/>
  <c r="O53" i="2" l="1"/>
  <c r="P53" i="2" s="1"/>
  <c r="N54" i="2"/>
  <c r="Q52" i="2"/>
  <c r="C215" i="2"/>
  <c r="M64" i="2"/>
  <c r="C216" i="2" l="1"/>
  <c r="O54" i="2"/>
  <c r="P54" i="2" s="1"/>
  <c r="N55" i="2"/>
  <c r="Q53" i="2"/>
  <c r="C217" i="2" s="1"/>
  <c r="Q54" i="2" l="1"/>
  <c r="C218" i="2" s="1"/>
  <c r="O55" i="2"/>
  <c r="N56" i="2"/>
  <c r="P55" i="2"/>
  <c r="O56" i="2" l="1"/>
  <c r="P56" i="2" s="1"/>
  <c r="N57" i="2"/>
  <c r="Q55" i="2"/>
  <c r="C219" i="2" l="1"/>
  <c r="O57" i="2"/>
  <c r="N58" i="2"/>
  <c r="Q56" i="2"/>
  <c r="C220" i="2" s="1"/>
  <c r="O58" i="2" l="1"/>
  <c r="N59" i="2"/>
  <c r="P57" i="2"/>
  <c r="Q57" i="2" s="1"/>
  <c r="C221" i="2" l="1"/>
  <c r="O59" i="2"/>
  <c r="P59" i="2" s="1"/>
  <c r="N60" i="2"/>
  <c r="P58" i="2"/>
  <c r="Q58" i="2" s="1"/>
  <c r="C222" i="2" s="1"/>
  <c r="O60" i="2" l="1"/>
  <c r="P60" i="2" s="1"/>
  <c r="N61" i="2"/>
  <c r="Q59" i="2"/>
  <c r="C223" i="2" s="1"/>
  <c r="O61" i="2" l="1"/>
  <c r="P61" i="2" s="1"/>
  <c r="N62" i="2"/>
  <c r="Q60" i="2"/>
  <c r="C224" i="2" s="1"/>
  <c r="O62" i="2" l="1"/>
  <c r="P62" i="2" s="1"/>
  <c r="N63" i="2"/>
  <c r="Q61" i="2"/>
  <c r="C225" i="2" s="1"/>
  <c r="O63" i="2" l="1"/>
  <c r="P63" i="2" s="1"/>
  <c r="P64" i="2" s="1"/>
  <c r="R52" i="2"/>
  <c r="Q62" i="2"/>
  <c r="C226" i="2" s="1"/>
  <c r="R53" i="2" l="1"/>
  <c r="S52" i="2"/>
  <c r="T52" i="2"/>
  <c r="Q63" i="2"/>
  <c r="O64" i="2"/>
  <c r="C227" i="2" l="1"/>
  <c r="Q64" i="2"/>
  <c r="U52" i="2"/>
  <c r="S53" i="2"/>
  <c r="T53" i="2" s="1"/>
  <c r="R54" i="2"/>
  <c r="C228" i="2" l="1"/>
  <c r="U53" i="2"/>
  <c r="C229" i="2" s="1"/>
  <c r="S54" i="2"/>
  <c r="T54" i="2" s="1"/>
  <c r="R55" i="2"/>
  <c r="U54" i="2" l="1"/>
  <c r="C230" i="2" s="1"/>
  <c r="S55" i="2"/>
  <c r="R56" i="2"/>
  <c r="T55" i="2" l="1"/>
  <c r="U55" i="2" s="1"/>
  <c r="S56" i="2"/>
  <c r="T56" i="2" s="1"/>
  <c r="R57" i="2"/>
  <c r="C231" i="2" l="1"/>
  <c r="S57" i="2"/>
  <c r="T57" i="2" s="1"/>
  <c r="R58" i="2"/>
  <c r="U56" i="2"/>
  <c r="C232" i="2" s="1"/>
  <c r="U57" i="2" l="1"/>
  <c r="C233" i="2" s="1"/>
  <c r="S58" i="2"/>
  <c r="T58" i="2" s="1"/>
  <c r="R59" i="2"/>
  <c r="U58" i="2" l="1"/>
  <c r="C234" i="2" s="1"/>
  <c r="S59" i="2"/>
  <c r="T59" i="2" s="1"/>
  <c r="R60" i="2"/>
  <c r="U59" i="2" l="1"/>
  <c r="C235" i="2" s="1"/>
  <c r="S60" i="2"/>
  <c r="R61" i="2"/>
  <c r="T60" i="2"/>
  <c r="U60" i="2" l="1"/>
  <c r="C236" i="2" s="1"/>
  <c r="S61" i="2"/>
  <c r="T61" i="2" s="1"/>
  <c r="R62" i="2"/>
  <c r="U61" i="2" l="1"/>
  <c r="C237" i="2" s="1"/>
  <c r="S62" i="2"/>
  <c r="R63" i="2"/>
  <c r="T62" i="2"/>
  <c r="U62" i="2" l="1"/>
  <c r="C238" i="2" s="1"/>
  <c r="S63" i="2"/>
  <c r="T63" i="2" s="1"/>
  <c r="T64" i="2" s="1"/>
  <c r="V52" i="2"/>
  <c r="U63" i="2" l="1"/>
  <c r="S64" i="2"/>
  <c r="V53" i="2"/>
  <c r="W52" i="2"/>
  <c r="X52" i="2" s="1"/>
  <c r="W53" i="2" l="1"/>
  <c r="X53" i="2" s="1"/>
  <c r="V54" i="2"/>
  <c r="Y52" i="2"/>
  <c r="C239" i="2"/>
  <c r="U64" i="2"/>
  <c r="W54" i="2" l="1"/>
  <c r="X54" i="2" s="1"/>
  <c r="V55" i="2"/>
  <c r="C240" i="2"/>
  <c r="Y53" i="2"/>
  <c r="C241" i="2" s="1"/>
  <c r="W55" i="2" l="1"/>
  <c r="X55" i="2" s="1"/>
  <c r="V56" i="2"/>
  <c r="Y54" i="2"/>
  <c r="C242" i="2" s="1"/>
  <c r="W56" i="2" l="1"/>
  <c r="X56" i="2" s="1"/>
  <c r="V57" i="2"/>
  <c r="Y55" i="2"/>
  <c r="C243" i="2" s="1"/>
  <c r="W57" i="2" l="1"/>
  <c r="X57" i="2" s="1"/>
  <c r="V58" i="2"/>
  <c r="Y56" i="2"/>
  <c r="W58" i="2" l="1"/>
  <c r="X58" i="2" s="1"/>
  <c r="V59" i="2"/>
  <c r="C244" i="2"/>
  <c r="Y57" i="2"/>
  <c r="C245" i="2" s="1"/>
  <c r="W59" i="2" l="1"/>
  <c r="X59" i="2" s="1"/>
  <c r="V60" i="2"/>
  <c r="Y58" i="2"/>
  <c r="C246" i="2" s="1"/>
  <c r="W60" i="2" l="1"/>
  <c r="X60" i="2" s="1"/>
  <c r="V61" i="2"/>
  <c r="Y59" i="2"/>
  <c r="C247" i="2" s="1"/>
  <c r="W61" i="2" l="1"/>
  <c r="X61" i="2" s="1"/>
  <c r="V62" i="2"/>
  <c r="Y60" i="2"/>
  <c r="C248" i="2" s="1"/>
  <c r="W62" i="2" l="1"/>
  <c r="X62" i="2" s="1"/>
  <c r="V63" i="2"/>
  <c r="Y61" i="2"/>
  <c r="C249" i="2" s="1"/>
  <c r="W63" i="2" l="1"/>
  <c r="Z52" i="2"/>
  <c r="Y62" i="2"/>
  <c r="C250" i="2" s="1"/>
  <c r="Z53" i="2" l="1"/>
  <c r="AA52" i="2"/>
  <c r="AB52" i="2" s="1"/>
  <c r="W64" i="2"/>
  <c r="X63" i="2"/>
  <c r="X64" i="2" s="1"/>
  <c r="Y63" i="2" l="1"/>
  <c r="AC52" i="2"/>
  <c r="AA53" i="2"/>
  <c r="AB53" i="2" s="1"/>
  <c r="Z54" i="2"/>
  <c r="AA54" i="2" l="1"/>
  <c r="AB54" i="2" s="1"/>
  <c r="Z55" i="2"/>
  <c r="C252" i="2"/>
  <c r="AC53" i="2"/>
  <c r="C253" i="2" s="1"/>
  <c r="C251" i="2"/>
  <c r="Y64" i="2"/>
  <c r="AA55" i="2" l="1"/>
  <c r="AB55" i="2" s="1"/>
  <c r="Z56" i="2"/>
  <c r="AC54" i="2"/>
  <c r="C254" i="2" s="1"/>
  <c r="AA56" i="2" l="1"/>
  <c r="AB56" i="2" s="1"/>
  <c r="Z57" i="2"/>
  <c r="AC55" i="2"/>
  <c r="AA57" i="2" l="1"/>
  <c r="AB57" i="2" s="1"/>
  <c r="Z58" i="2"/>
  <c r="C255" i="2"/>
  <c r="AC56" i="2"/>
  <c r="C256" i="2" s="1"/>
  <c r="AA58" i="2" l="1"/>
  <c r="AB58" i="2" s="1"/>
  <c r="Z59" i="2"/>
  <c r="AC57" i="2"/>
  <c r="C257" i="2" s="1"/>
  <c r="AA59" i="2" l="1"/>
  <c r="AB59" i="2" s="1"/>
  <c r="Z60" i="2"/>
  <c r="AC58" i="2"/>
  <c r="AA60" i="2" l="1"/>
  <c r="AB60" i="2" s="1"/>
  <c r="Z61" i="2"/>
  <c r="C258" i="2"/>
  <c r="AC59" i="2"/>
  <c r="C259" i="2" s="1"/>
  <c r="AA61" i="2" l="1"/>
  <c r="AB61" i="2" s="1"/>
  <c r="Z62" i="2"/>
  <c r="AC60" i="2"/>
  <c r="C260" i="2" s="1"/>
  <c r="AA62" i="2" l="1"/>
  <c r="Z63" i="2"/>
  <c r="AB62" i="2"/>
  <c r="AC61" i="2"/>
  <c r="C261" i="2" s="1"/>
  <c r="B67" i="2" l="1"/>
  <c r="AA63" i="2"/>
  <c r="AB63" i="2" s="1"/>
  <c r="AB64" i="2" s="1"/>
  <c r="AC62" i="2"/>
  <c r="C262" i="2" s="1"/>
  <c r="AC63" i="2" l="1"/>
  <c r="AA64" i="2"/>
  <c r="C67" i="2"/>
  <c r="D67" i="2" s="1"/>
  <c r="B68" i="2"/>
  <c r="C68" i="2" l="1"/>
  <c r="D68" i="2" s="1"/>
  <c r="B69" i="2"/>
  <c r="E67" i="2"/>
  <c r="C263" i="2"/>
  <c r="AC64" i="2"/>
  <c r="C69" i="2" l="1"/>
  <c r="D69" i="2" s="1"/>
  <c r="B70" i="2"/>
  <c r="C264" i="2"/>
  <c r="E68" i="2"/>
  <c r="C265" i="2" s="1"/>
  <c r="E69" i="2" l="1"/>
  <c r="C266" i="2" s="1"/>
  <c r="C70" i="2"/>
  <c r="D70" i="2" s="1"/>
  <c r="B71" i="2"/>
  <c r="B72" i="2" l="1"/>
  <c r="C71" i="2"/>
  <c r="E70" i="2"/>
  <c r="C267" i="2" s="1"/>
  <c r="B73" i="2" l="1"/>
  <c r="C72" i="2"/>
  <c r="D72" i="2" s="1"/>
  <c r="D71" i="2"/>
  <c r="E71" i="2" s="1"/>
  <c r="C268" i="2" l="1"/>
  <c r="E72" i="2"/>
  <c r="C269" i="2" s="1"/>
  <c r="C73" i="2"/>
  <c r="B74" i="2"/>
  <c r="B75" i="2" l="1"/>
  <c r="C74" i="2"/>
  <c r="D73" i="2"/>
  <c r="E73" i="2" s="1"/>
  <c r="C270" i="2" s="1"/>
  <c r="B76" i="2" l="1"/>
  <c r="C75" i="2"/>
  <c r="D75" i="2" s="1"/>
  <c r="D74" i="2"/>
  <c r="E74" i="2" s="1"/>
  <c r="C271" i="2" s="1"/>
  <c r="B77" i="2" l="1"/>
  <c r="C76" i="2"/>
  <c r="D76" i="2" s="1"/>
  <c r="E75" i="2"/>
  <c r="C272" i="2" s="1"/>
  <c r="E76" i="2" l="1"/>
  <c r="C273" i="2" s="1"/>
  <c r="B78" i="2"/>
  <c r="C77" i="2"/>
  <c r="D77" i="2" s="1"/>
  <c r="E77" i="2" l="1"/>
  <c r="C274" i="2" s="1"/>
  <c r="C78" i="2"/>
  <c r="D78" i="2" s="1"/>
  <c r="D79" i="2" s="1"/>
  <c r="F67" i="2"/>
  <c r="G67" i="2" l="1"/>
  <c r="F68" i="2"/>
  <c r="H67" i="2"/>
  <c r="E78" i="2"/>
  <c r="C79" i="2"/>
  <c r="G68" i="2" l="1"/>
  <c r="H68" i="2" s="1"/>
  <c r="F69" i="2"/>
  <c r="I67" i="2"/>
  <c r="C275" i="2"/>
  <c r="E79" i="2"/>
  <c r="G69" i="2" l="1"/>
  <c r="H69" i="2" s="1"/>
  <c r="F70" i="2"/>
  <c r="C276" i="2"/>
  <c r="I68" i="2"/>
  <c r="C277" i="2" s="1"/>
  <c r="I69" i="2" l="1"/>
  <c r="C278" i="2" s="1"/>
  <c r="G70" i="2"/>
  <c r="H70" i="2" s="1"/>
  <c r="F71" i="2"/>
  <c r="F72" i="2" l="1"/>
  <c r="G71" i="2"/>
  <c r="I70" i="2"/>
  <c r="C279" i="2" s="1"/>
  <c r="G72" i="2" l="1"/>
  <c r="H72" i="2" s="1"/>
  <c r="F73" i="2"/>
  <c r="H71" i="2"/>
  <c r="I71" i="2" s="1"/>
  <c r="C280" i="2" l="1"/>
  <c r="G73" i="2"/>
  <c r="H73" i="2" s="1"/>
  <c r="F74" i="2"/>
  <c r="I72" i="2"/>
  <c r="C281" i="2" s="1"/>
  <c r="G74" i="2" l="1"/>
  <c r="F75" i="2"/>
  <c r="I73" i="2"/>
  <c r="C282" i="2" s="1"/>
  <c r="F76" i="2" l="1"/>
  <c r="G75" i="2"/>
  <c r="H74" i="2"/>
  <c r="I74" i="2" s="1"/>
  <c r="C283" i="2" s="1"/>
  <c r="G76" i="2" l="1"/>
  <c r="H76" i="2" s="1"/>
  <c r="F77" i="2"/>
  <c r="H75" i="2"/>
  <c r="I75" i="2" s="1"/>
  <c r="C284" i="2" s="1"/>
  <c r="G77" i="2" l="1"/>
  <c r="H77" i="2" s="1"/>
  <c r="F78" i="2"/>
  <c r="I76" i="2"/>
  <c r="C285" i="2" s="1"/>
  <c r="G78" i="2" l="1"/>
  <c r="H78" i="2" s="1"/>
  <c r="H79" i="2" s="1"/>
  <c r="J67" i="2"/>
  <c r="I77" i="2"/>
  <c r="C286" i="2" s="1"/>
  <c r="K67" i="2" l="1"/>
  <c r="L67" i="2" s="1"/>
  <c r="J68" i="2"/>
  <c r="I78" i="2"/>
  <c r="G79" i="2"/>
  <c r="K68" i="2" l="1"/>
  <c r="L68" i="2" s="1"/>
  <c r="J69" i="2"/>
  <c r="C287" i="2"/>
  <c r="I79" i="2"/>
  <c r="M67" i="2"/>
  <c r="K69" i="2" l="1"/>
  <c r="L69" i="2" s="1"/>
  <c r="J70" i="2"/>
  <c r="M68" i="2"/>
  <c r="C289" i="2" s="1"/>
  <c r="C288" i="2"/>
  <c r="K70" i="2" l="1"/>
  <c r="L70" i="2" s="1"/>
  <c r="J71" i="2"/>
  <c r="M69" i="2"/>
  <c r="M70" i="2" l="1"/>
  <c r="C291" i="2" s="1"/>
  <c r="K71" i="2"/>
  <c r="L71" i="2" s="1"/>
  <c r="J72" i="2"/>
  <c r="C290" i="2"/>
  <c r="M71" i="2" l="1"/>
  <c r="J73" i="2"/>
  <c r="K72" i="2"/>
  <c r="L72" i="2" s="1"/>
  <c r="K73" i="2" l="1"/>
  <c r="J74" i="2"/>
  <c r="M72" i="2"/>
  <c r="C293" i="2" s="1"/>
  <c r="C292" i="2"/>
  <c r="L73" i="2" l="1"/>
  <c r="M73" i="2" s="1"/>
  <c r="K74" i="2"/>
  <c r="L74" i="2" s="1"/>
  <c r="J75" i="2"/>
  <c r="C294" i="2" l="1"/>
  <c r="M74" i="2"/>
  <c r="C295" i="2" s="1"/>
  <c r="K75" i="2"/>
  <c r="L75" i="2" s="1"/>
  <c r="J76" i="2"/>
  <c r="J77" i="2" l="1"/>
  <c r="K76" i="2"/>
  <c r="M75" i="2"/>
  <c r="C296" i="2" s="1"/>
  <c r="J78" i="2" l="1"/>
  <c r="K77" i="2"/>
  <c r="L76" i="2"/>
  <c r="M76" i="2" s="1"/>
  <c r="C297" i="2" s="1"/>
  <c r="N67" i="2" l="1"/>
  <c r="K78" i="2"/>
  <c r="L78" i="2" s="1"/>
  <c r="L77" i="2"/>
  <c r="M77" i="2" s="1"/>
  <c r="C298" i="2" s="1"/>
  <c r="L79" i="2" l="1"/>
  <c r="M78" i="2"/>
  <c r="K79" i="2"/>
  <c r="O67" i="2"/>
  <c r="P67" i="2" s="1"/>
  <c r="N68" i="2"/>
  <c r="O68" i="2" l="1"/>
  <c r="P68" i="2" s="1"/>
  <c r="N69" i="2"/>
  <c r="Q67" i="2"/>
  <c r="C299" i="2"/>
  <c r="M79" i="2"/>
  <c r="C300" i="2" l="1"/>
  <c r="O69" i="2"/>
  <c r="P69" i="2" s="1"/>
  <c r="N70" i="2"/>
  <c r="Q68" i="2"/>
  <c r="C301" i="2" s="1"/>
  <c r="Q69" i="2" l="1"/>
  <c r="C302" i="2" s="1"/>
  <c r="N71" i="2"/>
  <c r="O70" i="2"/>
  <c r="P70" i="2" s="1"/>
  <c r="Q70" i="2" l="1"/>
  <c r="C303" i="2" s="1"/>
  <c r="N72" i="2"/>
  <c r="O71" i="2"/>
  <c r="P71" i="2" s="1"/>
  <c r="N73" i="2" l="1"/>
  <c r="O72" i="2"/>
  <c r="Q71" i="2"/>
  <c r="C304" i="2" l="1"/>
  <c r="N74" i="2"/>
  <c r="O73" i="2"/>
  <c r="P73" i="2" s="1"/>
  <c r="P72" i="2"/>
  <c r="Q72" i="2" s="1"/>
  <c r="C305" i="2" l="1"/>
  <c r="Q73" i="2"/>
  <c r="C306" i="2" s="1"/>
  <c r="O74" i="2"/>
  <c r="N75" i="2"/>
  <c r="O75" i="2" l="1"/>
  <c r="P75" i="2" s="1"/>
  <c r="N76" i="2"/>
  <c r="P74" i="2"/>
  <c r="Q74" i="2" s="1"/>
  <c r="C307" i="2" s="1"/>
  <c r="O76" i="2" l="1"/>
  <c r="P76" i="2" s="1"/>
  <c r="N77" i="2"/>
  <c r="Q75" i="2"/>
  <c r="C308" i="2" s="1"/>
  <c r="N78" i="2" l="1"/>
  <c r="O77" i="2"/>
  <c r="P77" i="2" s="1"/>
  <c r="Q76" i="2"/>
  <c r="C309" i="2" s="1"/>
  <c r="Q77" i="2" l="1"/>
  <c r="C310" i="2" s="1"/>
  <c r="O78" i="2"/>
  <c r="P78" i="2" s="1"/>
  <c r="P79" i="2" s="1"/>
  <c r="R67" i="2"/>
  <c r="S67" i="2" l="1"/>
  <c r="T67" i="2" s="1"/>
  <c r="R68" i="2"/>
  <c r="Q78" i="2"/>
  <c r="O79" i="2"/>
  <c r="C311" i="2" l="1"/>
  <c r="Q79" i="2"/>
  <c r="S68" i="2"/>
  <c r="T68" i="2" s="1"/>
  <c r="R69" i="2"/>
  <c r="U67" i="2"/>
  <c r="U68" i="2" l="1"/>
  <c r="C313" i="2" s="1"/>
  <c r="C312" i="2"/>
  <c r="S69" i="2"/>
  <c r="R70" i="2"/>
  <c r="S70" i="2" l="1"/>
  <c r="R71" i="2"/>
  <c r="T69" i="2"/>
  <c r="S71" i="2" l="1"/>
  <c r="T71" i="2" s="1"/>
  <c r="R72" i="2"/>
  <c r="T70" i="2"/>
  <c r="U70" i="2" s="1"/>
  <c r="C315" i="2" s="1"/>
  <c r="U69" i="2"/>
  <c r="S72" i="2" l="1"/>
  <c r="R73" i="2"/>
  <c r="C314" i="2"/>
  <c r="U71" i="2"/>
  <c r="C316" i="2" s="1"/>
  <c r="S73" i="2" l="1"/>
  <c r="T73" i="2" s="1"/>
  <c r="R74" i="2"/>
  <c r="T72" i="2"/>
  <c r="U72" i="2" s="1"/>
  <c r="C317" i="2" l="1"/>
  <c r="R75" i="2"/>
  <c r="S74" i="2"/>
  <c r="T74" i="2" s="1"/>
  <c r="U73" i="2"/>
  <c r="C318" i="2" s="1"/>
  <c r="S75" i="2" l="1"/>
  <c r="T75" i="2" s="1"/>
  <c r="R76" i="2"/>
  <c r="U74" i="2"/>
  <c r="C319" i="2" s="1"/>
  <c r="S76" i="2" l="1"/>
  <c r="T76" i="2" s="1"/>
  <c r="R77" i="2"/>
  <c r="U75" i="2"/>
  <c r="C320" i="2" s="1"/>
  <c r="S77" i="2" l="1"/>
  <c r="T77" i="2" s="1"/>
  <c r="R78" i="2"/>
  <c r="U76" i="2"/>
  <c r="C321" i="2" s="1"/>
  <c r="S78" i="2" l="1"/>
  <c r="T78" i="2" s="1"/>
  <c r="T79" i="2" s="1"/>
  <c r="V67" i="2"/>
  <c r="U77" i="2"/>
  <c r="C322" i="2" s="1"/>
  <c r="W67" i="2" l="1"/>
  <c r="V68" i="2"/>
  <c r="X67" i="2"/>
  <c r="U78" i="2"/>
  <c r="S79" i="2"/>
  <c r="C323" i="2" l="1"/>
  <c r="U79" i="2"/>
  <c r="W68" i="2"/>
  <c r="X68" i="2" s="1"/>
  <c r="V69" i="2"/>
  <c r="Y67" i="2"/>
  <c r="Y68" i="2" l="1"/>
  <c r="C325" i="2" s="1"/>
  <c r="C324" i="2"/>
  <c r="W69" i="2"/>
  <c r="V70" i="2"/>
  <c r="W70" i="2" l="1"/>
  <c r="V71" i="2"/>
  <c r="X69" i="2"/>
  <c r="V72" i="2" l="1"/>
  <c r="W71" i="2"/>
  <c r="X70" i="2"/>
  <c r="Y70" i="2" s="1"/>
  <c r="C327" i="2" s="1"/>
  <c r="Y69" i="2"/>
  <c r="C326" i="2" l="1"/>
  <c r="V73" i="2"/>
  <c r="W72" i="2"/>
  <c r="X71" i="2"/>
  <c r="Y71" i="2" s="1"/>
  <c r="C328" i="2" l="1"/>
  <c r="V74" i="2"/>
  <c r="W73" i="2"/>
  <c r="X73" i="2" s="1"/>
  <c r="X72" i="2"/>
  <c r="Y72" i="2" s="1"/>
  <c r="C329" i="2" l="1"/>
  <c r="V75" i="2"/>
  <c r="W74" i="2"/>
  <c r="X74" i="2" s="1"/>
  <c r="Y73" i="2"/>
  <c r="C330" i="2" s="1"/>
  <c r="V76" i="2" l="1"/>
  <c r="W75" i="2"/>
  <c r="Y74" i="2"/>
  <c r="C331" i="2" s="1"/>
  <c r="W76" i="2" l="1"/>
  <c r="X76" i="2" s="1"/>
  <c r="V77" i="2"/>
  <c r="X75" i="2"/>
  <c r="Y75" i="2" s="1"/>
  <c r="C332" i="2" s="1"/>
  <c r="W77" i="2" l="1"/>
  <c r="X77" i="2" s="1"/>
  <c r="V78" i="2"/>
  <c r="Y76" i="2"/>
  <c r="C333" i="2" s="1"/>
  <c r="W78" i="2" l="1"/>
  <c r="X78" i="2" s="1"/>
  <c r="X79" i="2" s="1"/>
  <c r="Z67" i="2"/>
  <c r="Y77" i="2"/>
  <c r="C334" i="2" s="1"/>
  <c r="AA67" i="2" l="1"/>
  <c r="Z68" i="2"/>
  <c r="AB67" i="2"/>
  <c r="Y78" i="2"/>
  <c r="W79" i="2"/>
  <c r="C335" i="2" l="1"/>
  <c r="K85" i="2" s="1"/>
  <c r="Y79" i="2"/>
  <c r="AA68" i="2"/>
  <c r="AC68" i="2" s="1"/>
  <c r="Z69" i="2"/>
  <c r="AC67" i="2"/>
  <c r="AB68" i="2" l="1"/>
  <c r="AA69" i="2"/>
  <c r="AC69" i="2" s="1"/>
  <c r="Z70" i="2"/>
  <c r="AA70" i="2" l="1"/>
  <c r="AC70" i="2" s="1"/>
  <c r="Z71" i="2"/>
  <c r="AB69" i="2"/>
  <c r="AB70" i="2" l="1"/>
  <c r="Z72" i="2"/>
  <c r="AA71" i="2"/>
  <c r="AC71" i="2" s="1"/>
  <c r="AB71" i="2" l="1"/>
  <c r="Z73" i="2"/>
  <c r="AA72" i="2"/>
  <c r="AA73" i="2" l="1"/>
  <c r="AC73" i="2" s="1"/>
  <c r="Z74" i="2"/>
  <c r="AC72" i="2"/>
  <c r="AB72" i="2"/>
  <c r="AA74" i="2" l="1"/>
  <c r="AC74" i="2" s="1"/>
  <c r="Z75" i="2"/>
  <c r="AB73" i="2"/>
  <c r="AB74" i="2" l="1"/>
  <c r="AA75" i="2"/>
  <c r="AC75" i="2" s="1"/>
  <c r="Z76" i="2"/>
  <c r="Z77" i="2" l="1"/>
  <c r="AA76" i="2"/>
  <c r="AC76" i="2" s="1"/>
  <c r="AB75" i="2"/>
  <c r="AA77" i="2" l="1"/>
  <c r="AC77" i="2" s="1"/>
  <c r="Z78" i="2"/>
  <c r="AB76" i="2"/>
  <c r="AB77" i="2" l="1"/>
  <c r="AA78" i="2"/>
  <c r="AB78" i="2" s="1"/>
  <c r="AB79" i="2" l="1"/>
  <c r="K83" i="2" s="1"/>
  <c r="AC78" i="2"/>
  <c r="AC79" i="2" s="1"/>
  <c r="K84" i="2" s="1"/>
  <c r="AA79" i="2"/>
  <c r="K82" i="2" s="1"/>
  <c r="K81" i="2" l="1"/>
</calcChain>
</file>

<file path=xl/sharedStrings.xml><?xml version="1.0" encoding="utf-8"?>
<sst xmlns="http://schemas.openxmlformats.org/spreadsheetml/2006/main" count="197" uniqueCount="89">
  <si>
    <t>Додаток 6.1. до протоколу Кредитної Ради АБ "УКРГАЗБАНК" від 14.01.2020 №9/5</t>
  </si>
  <si>
    <t xml:space="preserve">ТИПОВА ФОРМА </t>
  </si>
  <si>
    <t>Обрані споживачем умови кредитування</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</si>
  <si>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</si>
  <si>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</si>
  <si>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Вартість забезпечення, грн.</t>
  </si>
  <si>
    <t>1/%</t>
  </si>
  <si>
    <t xml:space="preserve">Власний платіж (внесок), %  </t>
  </si>
  <si>
    <t>Класика</t>
  </si>
  <si>
    <t>Есть</t>
  </si>
  <si>
    <t>Сума кредиту, грн.</t>
  </si>
  <si>
    <t>Ануїтет</t>
  </si>
  <si>
    <t>Нет</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</si>
  <si>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</si>
  <si>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</si>
  <si>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</si>
  <si>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</si>
  <si>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Строк кредитування, міс.</t>
  </si>
  <si>
    <t>Процентна ставка (номінальна), % річних</t>
  </si>
  <si>
    <t>Схема погашення кредиту</t>
  </si>
  <si>
    <t>Комісія за надання кредиту</t>
  </si>
  <si>
    <t xml:space="preserve">Відкриття поточного рахунку, грн. </t>
  </si>
  <si>
    <t>Переказ/видача коштів з поточного рахунку споживача за тарифним планом "Приватний", % від суми переказу (суми кредиту)</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</si>
  <si>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</si>
  <si>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</si>
  <si>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Державне мито за посвідчення договору забезпечення, % від вартості забезпечення</t>
  </si>
  <si>
    <t>…</t>
  </si>
  <si>
    <t>грн.</t>
  </si>
  <si>
    <t>Місяць</t>
  </si>
  <si>
    <t>1 - й рік</t>
  </si>
  <si>
    <t>2 - й рік</t>
  </si>
  <si>
    <t>3 - й рік</t>
  </si>
  <si>
    <t>4 - й рік</t>
  </si>
  <si>
    <t>5 - й рік</t>
  </si>
  <si>
    <t>6 - й рік</t>
  </si>
  <si>
    <t>7 - й рік</t>
  </si>
  <si>
    <t>Залишок по кредиту</t>
  </si>
  <si>
    <t>Проценти до сплати</t>
  </si>
  <si>
    <t>Додаткові платежі на користь Банку/третіх осіб</t>
  </si>
  <si>
    <t>Загальний платіж</t>
  </si>
  <si>
    <t>1 міс.</t>
  </si>
  <si>
    <t>2.міс</t>
  </si>
  <si>
    <t>3 міс.</t>
  </si>
  <si>
    <t>4. міс.</t>
  </si>
  <si>
    <t>5.міс</t>
  </si>
  <si>
    <t>6.міс.</t>
  </si>
  <si>
    <t>7.міс.</t>
  </si>
  <si>
    <t>8.міс</t>
  </si>
  <si>
    <t>9.міс.</t>
  </si>
  <si>
    <t>10.міс.</t>
  </si>
  <si>
    <t>11.міс</t>
  </si>
  <si>
    <t>12 міс.</t>
  </si>
  <si>
    <t>Усього</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</si>
  <si>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</si>
  <si>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</si>
  <si>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</si>
  <si>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</si>
  <si>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</si>
  <si>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</si>
  <si>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</si>
  <si>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</si>
  <si>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</si>
  <si>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</si>
  <si>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</si>
  <si>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</si>
  <si>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</si>
  <si>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</si>
  <si>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</si>
  <si>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</si>
  <si>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</si>
  <si>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</si>
  <si>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</si>
  <si>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Дата надання інформації:</t>
  </si>
  <si>
    <t>Підпис споживача:</t>
  </si>
  <si>
    <t>ПІБ, підпис.</t>
  </si>
  <si>
    <t>Калькулятор 
за програмою "Житло в кредит (первинний ринок)"</t>
  </si>
  <si>
    <t xml:space="preserve">заповнюється Кліентом виходячи з обраних умов кредитування </t>
  </si>
  <si>
    <t>Послуги нотаріуса (орієнтовно), грн.</t>
  </si>
  <si>
    <t>Страхування предмету забезпечення, % від вартості забезпечення
 (щорічно, після отримання правовстановлюючих документів на нерухомість), орієнтовно</t>
  </si>
  <si>
    <t>Страхування особисто Позичальника, % від суми залишку заборгованості по кредиту (щорічно), орієнтовно</t>
  </si>
  <si>
    <t>Оцінка предмету забезпечення СОД (орієнтовно), грн.</t>
  </si>
  <si>
    <t>Вартiсть послуг нотарiуса щодо державної реєстрацiї припинення iпотеки в ДРРП, грн. (в кінці строку кредиту), орієнтовно</t>
  </si>
  <si>
    <t>Платежі за супровідні послуги кредитодавця, обов'язкові для укладання договору  (оплачується в грн.):</t>
  </si>
  <si>
    <t>Платежі за супровідні послуги третіх осіб, обов'язкові для укладення договору/отримання, обслуговування та повернення кредиту 
(оплачуються у грн.)</t>
  </si>
  <si>
    <t>Платежі за супровідні послуги третіх осіб, обов'язкові для укладення договору/отримання, 
обслуговування та повернення кредиту (оплачуються у грн.)</t>
  </si>
  <si>
    <t>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</si>
  <si>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</si>
  <si>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</si>
  <si>
    <t>Комісія за управління кредитними коштами, в частині оформлення договорів забезпечення, % від суми кредиту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</si>
</sst>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numFmts>
  <fonts count="14" x14ac:knownFonts="1">
    <font>
      <sz val="11"/>
      <color theme="1"/>
      <name val="Calibri"/>
      <family val="2"/>
      <charset val="204"/>
      <scheme val="minor"/>
    </font>
    <font>
      <u/>
      <sz val="10"/>
      <color indexed="12"/>
      <name val="Arial Cyr"/>
      <charset val="204"/>
    </font>
    <font>
      <sz val="10"/>
      <name val="Arial Cyr"/>
      <charset val="204"/>
    </font>
    <font>
      <sz val="11"/>
      <name val="Times New Roman"/>
      <family val="1"/>
      <charset val="204"/>
    </font>
    <font>
      <sz val="11"/>
      <color theme="1" tint="0.499984740745262"/>
      <name val="Times New Roman"/>
      <family val="1"/>
      <charset val="204"/>
    </font>
    <font>
      <b/>
      <sz val="14"/>
      <name val="Times New Roman"/>
      <family val="1"/>
      <charset val="204"/>
    </font>
    <font>
      <i/>
      <sz val="11"/>
      <name val="Times New Roman"/>
      <family val="1"/>
      <charset val="204"/>
    </font>
    <font>
      <i/>
      <sz val="11"/>
      <color rgb="FFFF0000"/>
      <name val="Times New Roman"/>
      <family val="1"/>
      <charset val="204"/>
    </font>
    <font>
      <i/>
      <sz val="10"/>
      <name val="Arial Cyr"/>
      <charset val="204"/>
    </font>
    <font>
      <sz val="11"/>
      <color rgb="FFFF0000"/>
      <name val="Times New Roman"/>
      <family val="1"/>
      <charset val="204"/>
    </font>
    <font>
      <u/>
      <sz val="11"/>
      <name val="Times New Roman"/>
      <family val="1"/>
      <charset val="204"/>
    </font>
    <font>
      <sz val="11"/>
      <color theme="1"/>
      <name val="Calibri"/>
      <family val="2"/>
      <scheme val="minor"/>
    </font>
    <font>
      <sz val="11"/>
      <color theme="1"/>
      <name val="Times New Roman"/>
      <family val="1"/>
      <charset val="204"/>
    </font>
    <font>
      <sz val="12"/>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44"/>
        <bgColor indexed="64"/>
      </patternFill>
    </fill>
    <fill>
      <patternFill patternType="solid">
        <fgColor rgb="FF00B0F0"/>
        <bgColor indexed="64"/>
      </patternFill>
    </fill>
    <fill>
      <patternFill patternType="solid">
        <fgColor rgb="FFFF0000"/>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11" fillId="0" borderId="0"/>
  </cellStyleXfs>
  <cellXfs count="118">
    <xf numFmtId="0" fontId="0" fillId="0" borderId="0" xfId="0"/>
    <xf numFmtId="0" fontId="3" fillId="0" borderId="0" xfId="2" applyFont="1" applyAlignment="1" applyProtection="1">
      <protection hidden="1"/>
    </xf>
    <xf numFmtId="0" fontId="3" fillId="0" borderId="0" xfId="2" applyFont="1" applyProtection="1">
      <protection hidden="1"/>
    </xf>
    <xf numFmtId="0" fontId="3" fillId="0" borderId="0" xfId="2" applyFont="1" applyFill="1" applyProtection="1">
      <protection hidden="1"/>
    </xf>
    <xf numFmtId="0" fontId="2" fillId="0" borderId="0" xfId="2"/>
    <xf numFmtId="0" fontId="3" fillId="2" borderId="0" xfId="2" applyFont="1" applyFill="1" applyAlignment="1" applyProtection="1">
      <protection hidden="1"/>
    </xf>
    <xf numFmtId="10" fontId="3" fillId="0" borderId="0" xfId="2" applyNumberFormat="1" applyFont="1" applyProtection="1">
      <protection hidden="1"/>
    </xf>
    <xf numFmtId="10" fontId="3" fillId="0" borderId="0" xfId="2" applyNumberFormat="1" applyFont="1" applyFill="1" applyProtection="1">
      <protection hidden="1"/>
    </xf>
    <xf numFmtId="0" fontId="3" fillId="4" borderId="5" xfId="2" applyFont="1" applyFill="1" applyBorder="1" applyAlignment="1" applyProtection="1">
      <alignment horizontal="left" vertical="center"/>
      <protection hidden="1"/>
    </xf>
    <xf numFmtId="0" fontId="2" fillId="0" borderId="3" xfId="2" applyBorder="1" applyAlignment="1">
      <alignment horizontal="right"/>
    </xf>
    <xf numFmtId="0" fontId="3" fillId="4" borderId="0" xfId="2" applyFont="1" applyFill="1" applyBorder="1" applyAlignment="1" applyProtection="1">
      <alignment horizontal="left" vertical="center"/>
      <protection hidden="1"/>
    </xf>
    <xf numFmtId="0" fontId="2" fillId="0" borderId="3" xfId="2" applyBorder="1" applyAlignment="1">
      <alignment horizontal="right" wrapText="1"/>
    </xf>
    <xf numFmtId="0" fontId="3" fillId="0" borderId="6" xfId="2" applyFont="1" applyFill="1" applyBorder="1" applyAlignment="1" applyProtection="1">
      <alignment horizontal="left" shrinkToFit="1"/>
      <protection hidden="1"/>
    </xf>
    <xf numFmtId="0" fontId="3" fillId="0" borderId="7" xfId="2" applyFont="1" applyFill="1" applyBorder="1" applyAlignment="1" applyProtection="1">
      <alignment horizontal="left" shrinkToFit="1"/>
      <protection hidden="1"/>
    </xf>
    <xf numFmtId="0" fontId="2" fillId="0" borderId="0" xfId="2" applyFill="1"/>
    <xf numFmtId="2" fontId="9" fillId="3" borderId="1" xfId="3" applyNumberFormat="1" applyFont="1" applyFill="1" applyBorder="1" applyAlignment="1" applyProtection="1">
      <alignment horizontal="right"/>
      <protection hidden="1"/>
    </xf>
    <xf numFmtId="2" fontId="9" fillId="3" borderId="3" xfId="3" applyNumberFormat="1" applyFont="1" applyFill="1" applyBorder="1" applyAlignment="1" applyProtection="1">
      <alignment horizontal="right"/>
      <protection hidden="1"/>
    </xf>
    <xf numFmtId="0" fontId="3" fillId="0" borderId="14" xfId="2" applyFont="1" applyFill="1" applyBorder="1" applyAlignment="1" applyProtection="1">
      <alignment horizontal="center" vertical="center" wrapText="1" shrinkToFit="1"/>
      <protection hidden="1"/>
    </xf>
    <xf numFmtId="164" fontId="3" fillId="0" borderId="15" xfId="2" applyNumberFormat="1" applyFont="1" applyFill="1" applyBorder="1" applyAlignment="1" applyProtection="1">
      <alignment horizontal="left" shrinkToFit="1"/>
      <protection hidden="1"/>
    </xf>
    <xf numFmtId="4" fontId="3" fillId="0" borderId="16" xfId="2" applyNumberFormat="1" applyFont="1" applyFill="1" applyBorder="1" applyAlignment="1" applyProtection="1">
      <alignment shrinkToFit="1"/>
      <protection hidden="1"/>
    </xf>
    <xf numFmtId="4" fontId="3" fillId="0" borderId="17" xfId="2" applyNumberFormat="1" applyFont="1" applyFill="1" applyBorder="1" applyAlignment="1" applyProtection="1">
      <alignment shrinkToFit="1"/>
      <protection hidden="1"/>
    </xf>
    <xf numFmtId="4" fontId="3" fillId="0" borderId="18" xfId="2" applyNumberFormat="1" applyFont="1" applyFill="1" applyBorder="1" applyAlignment="1" applyProtection="1">
      <alignment shrinkToFit="1"/>
      <protection hidden="1"/>
    </xf>
    <xf numFmtId="0" fontId="10" fillId="0" borderId="19" xfId="2" applyFont="1" applyFill="1" applyBorder="1" applyAlignment="1" applyProtection="1">
      <alignment vertical="top"/>
      <protection hidden="1"/>
    </xf>
    <xf numFmtId="4" fontId="3" fillId="0" borderId="20" xfId="2" applyNumberFormat="1" applyFont="1" applyFill="1" applyBorder="1" applyProtection="1">
      <protection hidden="1"/>
    </xf>
    <xf numFmtId="4" fontId="3" fillId="0" borderId="21" xfId="2" applyNumberFormat="1" applyFont="1" applyFill="1" applyBorder="1" applyProtection="1">
      <protection hidden="1"/>
    </xf>
    <xf numFmtId="4" fontId="3" fillId="0" borderId="21" xfId="2" applyNumberFormat="1" applyFont="1" applyFill="1" applyBorder="1" applyAlignment="1" applyProtection="1">
      <protection hidden="1"/>
    </xf>
    <xf numFmtId="0" fontId="10" fillId="0" borderId="11" xfId="2" applyFont="1" applyFill="1" applyBorder="1" applyAlignment="1" applyProtection="1">
      <alignment horizontal="center" vertical="center" wrapText="1"/>
      <protection hidden="1"/>
    </xf>
    <xf numFmtId="0" fontId="3" fillId="0" borderId="0" xfId="2" applyFont="1" applyFill="1" applyBorder="1" applyAlignment="1" applyProtection="1">
      <alignment horizontal="center" vertical="center" wrapText="1" shrinkToFit="1"/>
      <protection hidden="1"/>
    </xf>
    <xf numFmtId="4" fontId="3" fillId="0" borderId="0" xfId="2" applyNumberFormat="1" applyFont="1" applyFill="1" applyBorder="1" applyAlignment="1" applyProtection="1">
      <protection hidden="1"/>
    </xf>
    <xf numFmtId="0" fontId="10" fillId="0" borderId="0" xfId="2" applyFont="1" applyFill="1" applyBorder="1" applyAlignment="1" applyProtection="1">
      <alignment vertical="top"/>
      <protection hidden="1"/>
    </xf>
    <xf numFmtId="4" fontId="3" fillId="0" borderId="0" xfId="2" applyNumberFormat="1" applyFont="1" applyFill="1" applyBorder="1" applyProtection="1">
      <protection hidden="1"/>
    </xf>
    <xf numFmtId="4" fontId="3" fillId="2" borderId="4" xfId="2" applyNumberFormat="1" applyFont="1" applyFill="1" applyBorder="1" applyAlignment="1" applyProtection="1">
      <protection hidden="1"/>
    </xf>
    <xf numFmtId="10" fontId="3" fillId="2" borderId="22" xfId="3" applyNumberFormat="1" applyFont="1" applyFill="1" applyBorder="1" applyAlignment="1" applyProtection="1">
      <protection hidden="1"/>
    </xf>
    <xf numFmtId="14" fontId="2" fillId="0" borderId="0" xfId="2" applyNumberFormat="1" applyProtection="1">
      <protection hidden="1"/>
    </xf>
    <xf numFmtId="4" fontId="3" fillId="0" borderId="0" xfId="2" applyNumberFormat="1" applyFont="1" applyProtection="1">
      <protection hidden="1"/>
    </xf>
    <xf numFmtId="0" fontId="3" fillId="3" borderId="0" xfId="2" applyFont="1" applyFill="1" applyProtection="1">
      <protection hidden="1"/>
    </xf>
    <xf numFmtId="14" fontId="2" fillId="3" borderId="0" xfId="2" applyNumberFormat="1" applyFill="1" applyProtection="1">
      <protection hidden="1"/>
    </xf>
    <xf numFmtId="4" fontId="3" fillId="3" borderId="0" xfId="2" applyNumberFormat="1" applyFont="1" applyFill="1" applyProtection="1">
      <protection hidden="1"/>
    </xf>
    <xf numFmtId="0" fontId="3" fillId="3" borderId="0" xfId="2" applyFont="1" applyFill="1" applyAlignment="1" applyProtection="1">
      <protection hidden="1"/>
    </xf>
    <xf numFmtId="0" fontId="13" fillId="2" borderId="0" xfId="2" applyFont="1" applyFill="1" applyAlignment="1" applyProtection="1">
      <protection hidden="1"/>
    </xf>
    <xf numFmtId="0" fontId="3" fillId="0" borderId="0" xfId="2" applyFont="1" applyFill="1" applyAlignment="1" applyProtection="1">
      <alignment horizontal="left" vertical="center"/>
      <protection hidden="1"/>
    </xf>
    <xf numFmtId="0" fontId="4" fillId="0" borderId="0" xfId="2" applyFont="1" applyAlignment="1" applyProtection="1">
      <alignment horizontal="center" vertical="center"/>
      <protection hidden="1"/>
    </xf>
    <xf numFmtId="0" fontId="5" fillId="0" borderId="0" xfId="2" applyFont="1" applyAlignment="1" applyProtection="1">
      <alignment horizontal="center" vertical="center" wrapText="1"/>
      <protection hidden="1"/>
    </xf>
    <xf numFmtId="0" fontId="5" fillId="0" borderId="0" xfId="2" applyFont="1" applyAlignment="1" applyProtection="1">
      <alignment horizontal="center" vertical="center"/>
      <protection hidden="1"/>
    </xf>
    <xf numFmtId="0" fontId="6" fillId="0" borderId="0" xfId="2" applyFont="1" applyAlignment="1" applyProtection="1">
      <alignment horizontal="center"/>
      <protection hidden="1"/>
    </xf>
    <xf numFmtId="0" fontId="7" fillId="0" borderId="1" xfId="1" applyFont="1" applyFill="1" applyBorder="1" applyAlignment="1" applyProtection="1">
      <alignment horizontal="center" vertical="center" wrapText="1"/>
      <protection hidden="1"/>
    </xf>
    <xf numFmtId="0" fontId="7" fillId="0" borderId="2" xfId="1" applyFont="1" applyFill="1" applyBorder="1" applyAlignment="1" applyProtection="1">
      <alignment horizontal="center" vertical="center" wrapText="1"/>
      <protection hidden="1"/>
    </xf>
    <xf numFmtId="0" fontId="7" fillId="0" borderId="3" xfId="1" applyFont="1" applyFill="1" applyBorder="1" applyAlignment="1" applyProtection="1">
      <alignment horizontal="center" vertical="center" wrapText="1"/>
      <protection hidden="1"/>
    </xf>
    <xf numFmtId="0" fontId="7" fillId="0" borderId="1" xfId="1" applyFont="1" applyFill="1" applyBorder="1" applyAlignment="1" applyProtection="1">
      <alignment horizontal="left" vertical="center" wrapText="1"/>
      <protection hidden="1"/>
    </xf>
    <xf numFmtId="0" fontId="8" fillId="0" borderId="3" xfId="2" applyFont="1" applyBorder="1" applyAlignment="1">
      <alignment horizontal="left" vertical="center" wrapText="1"/>
    </xf>
    <xf numFmtId="0" fontId="3" fillId="0" borderId="1" xfId="2" applyFont="1" applyFill="1" applyBorder="1" applyAlignment="1" applyProtection="1">
      <alignment horizontal="left"/>
      <protection hidden="1"/>
    </xf>
    <xf numFmtId="0" fontId="3" fillId="0" borderId="2" xfId="2" applyFont="1" applyFill="1" applyBorder="1" applyAlignment="1" applyProtection="1">
      <alignment horizontal="left"/>
      <protection hidden="1"/>
    </xf>
    <xf numFmtId="0" fontId="3" fillId="0" borderId="3" xfId="2" applyFont="1" applyFill="1" applyBorder="1" applyAlignment="1" applyProtection="1">
      <alignment horizontal="left"/>
      <protection hidden="1"/>
    </xf>
    <xf numFmtId="4" fontId="3" fillId="3" borderId="4" xfId="2" applyNumberFormat="1" applyFont="1" applyFill="1" applyBorder="1" applyAlignment="1" applyProtection="1">
      <alignment horizontal="right"/>
      <protection locked="0"/>
    </xf>
    <xf numFmtId="0" fontId="3" fillId="0" borderId="1" xfId="2" applyFont="1" applyFill="1" applyBorder="1" applyAlignment="1" applyProtection="1">
      <alignment horizontal="left" vertical="top"/>
      <protection hidden="1"/>
    </xf>
    <xf numFmtId="0" fontId="3" fillId="0" borderId="2" xfId="2" applyFont="1" applyFill="1" applyBorder="1" applyAlignment="1" applyProtection="1">
      <alignment horizontal="left" vertical="top"/>
      <protection hidden="1"/>
    </xf>
    <xf numFmtId="0" fontId="3" fillId="0" borderId="3" xfId="2" applyFont="1" applyFill="1" applyBorder="1" applyAlignment="1" applyProtection="1">
      <alignment horizontal="left" vertical="top"/>
      <protection hidden="1"/>
    </xf>
    <xf numFmtId="10" fontId="3" fillId="3" borderId="4" xfId="3" applyNumberFormat="1" applyFont="1" applyFill="1" applyBorder="1" applyAlignment="1" applyProtection="1">
      <alignment horizontal="right"/>
      <protection locked="0"/>
    </xf>
    <xf numFmtId="0" fontId="3" fillId="0" borderId="1" xfId="2" applyFont="1" applyFill="1" applyBorder="1" applyAlignment="1" applyProtection="1">
      <alignment horizontal="left" vertical="center"/>
      <protection hidden="1"/>
    </xf>
    <xf numFmtId="0" fontId="3" fillId="0" borderId="2" xfId="2" applyFont="1" applyFill="1" applyBorder="1" applyAlignment="1" applyProtection="1">
      <alignment horizontal="left" vertical="center"/>
      <protection hidden="1"/>
    </xf>
    <xf numFmtId="0" fontId="3" fillId="0" borderId="3" xfId="2" applyFont="1" applyFill="1" applyBorder="1" applyAlignment="1" applyProtection="1">
      <alignment horizontal="left" vertical="center"/>
      <protection hidden="1"/>
    </xf>
    <xf numFmtId="4" fontId="3" fillId="0" borderId="4" xfId="2" applyNumberFormat="1" applyFont="1" applyFill="1" applyBorder="1" applyAlignment="1" applyProtection="1">
      <alignment horizontal="right"/>
      <protection hidden="1"/>
    </xf>
    <xf numFmtId="0" fontId="3" fillId="0" borderId="1" xfId="2" applyFont="1" applyFill="1" applyBorder="1" applyAlignment="1" applyProtection="1">
      <alignment horizontal="right"/>
      <protection hidden="1"/>
    </xf>
    <xf numFmtId="0" fontId="2" fillId="0" borderId="2" xfId="2" applyBorder="1" applyAlignment="1">
      <alignment horizontal="right"/>
    </xf>
    <xf numFmtId="0" fontId="2" fillId="0" borderId="3" xfId="2" applyBorder="1" applyAlignment="1">
      <alignment horizontal="right"/>
    </xf>
    <xf numFmtId="0" fontId="3" fillId="0" borderId="1" xfId="2" applyFont="1" applyFill="1" applyBorder="1" applyAlignment="1" applyProtection="1">
      <alignment horizontal="right" wrapText="1"/>
      <protection hidden="1"/>
    </xf>
    <xf numFmtId="0" fontId="2" fillId="0" borderId="2" xfId="2" applyBorder="1" applyAlignment="1">
      <alignment horizontal="right" wrapText="1"/>
    </xf>
    <xf numFmtId="0" fontId="2" fillId="0" borderId="3" xfId="2" applyBorder="1" applyAlignment="1">
      <alignment horizontal="right" wrapText="1"/>
    </xf>
    <xf numFmtId="0" fontId="3" fillId="0" borderId="1" xfId="2" applyFont="1" applyFill="1" applyBorder="1" applyAlignment="1" applyProtection="1">
      <alignment horizontal="left" shrinkToFit="1"/>
      <protection hidden="1"/>
    </xf>
    <xf numFmtId="0" fontId="3" fillId="0" borderId="2" xfId="2" applyFont="1" applyFill="1" applyBorder="1" applyAlignment="1" applyProtection="1">
      <alignment horizontal="left" shrinkToFit="1"/>
      <protection hidden="1"/>
    </xf>
    <xf numFmtId="0" fontId="3" fillId="0" borderId="3" xfId="2" applyFont="1" applyFill="1" applyBorder="1" applyAlignment="1" applyProtection="1">
      <alignment horizontal="left" shrinkToFit="1"/>
      <protection hidden="1"/>
    </xf>
    <xf numFmtId="10" fontId="3" fillId="0" borderId="4" xfId="3" applyNumberFormat="1" applyFont="1" applyFill="1" applyBorder="1" applyAlignment="1" applyProtection="1">
      <alignment horizontal="right"/>
      <protection hidden="1"/>
    </xf>
    <xf numFmtId="1" fontId="3" fillId="3" borderId="4" xfId="2" quotePrefix="1" applyNumberFormat="1" applyFont="1" applyFill="1" applyBorder="1" applyAlignment="1" applyProtection="1">
      <alignment horizontal="right"/>
      <protection locked="0"/>
    </xf>
    <xf numFmtId="1" fontId="3" fillId="3" borderId="3" xfId="2" quotePrefix="1" applyNumberFormat="1" applyFont="1" applyFill="1" applyBorder="1" applyAlignment="1" applyProtection="1">
      <alignment horizontal="right"/>
      <protection locked="0"/>
    </xf>
    <xf numFmtId="2" fontId="3" fillId="0" borderId="4" xfId="3" applyNumberFormat="1" applyFont="1" applyFill="1" applyBorder="1" applyAlignment="1" applyProtection="1">
      <alignment horizontal="right"/>
      <protection hidden="1"/>
    </xf>
    <xf numFmtId="0" fontId="3" fillId="5" borderId="1" xfId="2" applyNumberFormat="1" applyFont="1" applyFill="1" applyBorder="1" applyAlignment="1" applyProtection="1">
      <alignment horizontal="right"/>
      <protection hidden="1"/>
    </xf>
    <xf numFmtId="0" fontId="3" fillId="5" borderId="3" xfId="2" applyNumberFormat="1" applyFont="1" applyFill="1" applyBorder="1" applyAlignment="1" applyProtection="1">
      <alignment horizontal="right"/>
      <protection hidden="1"/>
    </xf>
    <xf numFmtId="4" fontId="3" fillId="6" borderId="8" xfId="2" applyNumberFormat="1" applyFont="1" applyFill="1" applyBorder="1" applyAlignment="1" applyProtection="1">
      <alignment horizontal="right"/>
      <protection locked="0" hidden="1"/>
    </xf>
    <xf numFmtId="4" fontId="3" fillId="6" borderId="6" xfId="2" applyNumberFormat="1" applyFont="1" applyFill="1" applyBorder="1" applyAlignment="1" applyProtection="1">
      <alignment horizontal="right"/>
      <protection locked="0" hidden="1"/>
    </xf>
    <xf numFmtId="0" fontId="3" fillId="0" borderId="1" xfId="2" applyFont="1" applyFill="1" applyBorder="1" applyAlignment="1" applyProtection="1">
      <alignment horizontal="left" vertical="center" wrapText="1" shrinkToFit="1"/>
      <protection hidden="1"/>
    </xf>
    <xf numFmtId="0" fontId="3" fillId="0" borderId="2" xfId="2" applyFont="1" applyFill="1" applyBorder="1" applyAlignment="1" applyProtection="1">
      <alignment horizontal="left" vertical="center" shrinkToFit="1"/>
      <protection hidden="1"/>
    </xf>
    <xf numFmtId="0" fontId="3" fillId="0" borderId="3" xfId="2" applyFont="1" applyFill="1" applyBorder="1" applyAlignment="1" applyProtection="1">
      <alignment horizontal="left" vertical="center" shrinkToFit="1"/>
      <protection hidden="1"/>
    </xf>
    <xf numFmtId="4" fontId="3" fillId="0" borderId="1" xfId="2" applyNumberFormat="1" applyFont="1" applyFill="1" applyBorder="1" applyAlignment="1" applyProtection="1">
      <alignment horizontal="right"/>
      <protection hidden="1"/>
    </xf>
    <xf numFmtId="4" fontId="3" fillId="0" borderId="3" xfId="2" applyNumberFormat="1" applyFont="1" applyFill="1" applyBorder="1" applyAlignment="1" applyProtection="1">
      <alignment horizontal="right"/>
      <protection hidden="1"/>
    </xf>
    <xf numFmtId="10" fontId="3" fillId="0" borderId="1" xfId="3" applyNumberFormat="1" applyFont="1" applyFill="1" applyBorder="1" applyAlignment="1" applyProtection="1">
      <alignment horizontal="right"/>
      <protection hidden="1"/>
    </xf>
    <xf numFmtId="10" fontId="3" fillId="0" borderId="3" xfId="3" applyNumberFormat="1" applyFont="1" applyFill="1" applyBorder="1" applyAlignment="1" applyProtection="1">
      <alignment horizontal="right"/>
      <protection hidden="1"/>
    </xf>
    <xf numFmtId="0" fontId="3" fillId="0" borderId="4" xfId="2" applyFont="1" applyFill="1" applyBorder="1" applyAlignment="1" applyProtection="1">
      <alignment horizontal="left" vertical="top" wrapText="1"/>
      <protection hidden="1"/>
    </xf>
    <xf numFmtId="4" fontId="3" fillId="0" borderId="4" xfId="2" applyNumberFormat="1" applyFont="1" applyFill="1" applyBorder="1" applyAlignment="1" applyProtection="1">
      <alignment horizontal="center" wrapText="1"/>
      <protection hidden="1"/>
    </xf>
    <xf numFmtId="0" fontId="3" fillId="0" borderId="1" xfId="2" applyFont="1" applyFill="1" applyBorder="1" applyAlignment="1" applyProtection="1">
      <alignment horizontal="left" vertical="center" wrapText="1"/>
      <protection hidden="1"/>
    </xf>
    <xf numFmtId="0" fontId="3" fillId="0" borderId="2" xfId="2" applyFont="1" applyFill="1" applyBorder="1" applyAlignment="1" applyProtection="1">
      <alignment horizontal="left" vertical="center" wrapText="1"/>
      <protection hidden="1"/>
    </xf>
    <xf numFmtId="0" fontId="3" fillId="0" borderId="3" xfId="2" applyFont="1" applyFill="1" applyBorder="1" applyAlignment="1" applyProtection="1">
      <alignment horizontal="left" vertical="center" wrapText="1"/>
      <protection hidden="1"/>
    </xf>
    <xf numFmtId="0" fontId="3" fillId="0" borderId="1" xfId="2" applyFont="1" applyFill="1" applyBorder="1" applyAlignment="1" applyProtection="1">
      <alignment horizontal="left" vertical="center" shrinkToFit="1"/>
      <protection hidden="1"/>
    </xf>
    <xf numFmtId="0" fontId="9" fillId="0" borderId="2" xfId="2" applyFont="1" applyFill="1" applyBorder="1" applyAlignment="1" applyProtection="1">
      <alignment horizontal="left" vertical="center" shrinkToFit="1"/>
      <protection hidden="1"/>
    </xf>
    <xf numFmtId="0" fontId="9" fillId="0" borderId="3" xfId="2" applyFont="1" applyFill="1" applyBorder="1" applyAlignment="1" applyProtection="1">
      <alignment horizontal="left" vertical="center" shrinkToFit="1"/>
      <protection hidden="1"/>
    </xf>
    <xf numFmtId="0" fontId="3" fillId="0" borderId="1" xfId="2" applyFont="1" applyFill="1" applyBorder="1" applyAlignment="1" applyProtection="1">
      <alignment horizontal="center" vertical="center" wrapText="1" shrinkToFit="1"/>
      <protection hidden="1"/>
    </xf>
    <xf numFmtId="0" fontId="3" fillId="0" borderId="2" xfId="2" applyFont="1" applyFill="1" applyBorder="1" applyAlignment="1" applyProtection="1">
      <alignment horizontal="center" vertical="center" wrapText="1" shrinkToFit="1"/>
      <protection hidden="1"/>
    </xf>
    <xf numFmtId="0" fontId="3" fillId="0" borderId="3" xfId="2" applyFont="1" applyFill="1" applyBorder="1" applyAlignment="1" applyProtection="1">
      <alignment horizontal="center" vertical="center" wrapText="1" shrinkToFit="1"/>
      <protection hidden="1"/>
    </xf>
    <xf numFmtId="10" fontId="3" fillId="2" borderId="1" xfId="3" applyNumberFormat="1" applyFont="1" applyFill="1" applyBorder="1" applyAlignment="1" applyProtection="1">
      <alignment horizontal="right"/>
      <protection locked="0"/>
    </xf>
    <xf numFmtId="10" fontId="3" fillId="2" borderId="3" xfId="3" applyNumberFormat="1" applyFont="1" applyFill="1" applyBorder="1" applyAlignment="1" applyProtection="1">
      <alignment horizontal="right"/>
      <protection locked="0"/>
    </xf>
    <xf numFmtId="0" fontId="9" fillId="0" borderId="1" xfId="2" applyFont="1" applyFill="1" applyBorder="1" applyAlignment="1" applyProtection="1">
      <alignment horizontal="left" vertical="center" wrapText="1"/>
      <protection hidden="1"/>
    </xf>
    <xf numFmtId="0" fontId="9" fillId="0" borderId="2" xfId="2" applyFont="1" applyFill="1" applyBorder="1" applyAlignment="1" applyProtection="1">
      <alignment horizontal="left" vertical="center"/>
      <protection hidden="1"/>
    </xf>
    <xf numFmtId="0" fontId="9" fillId="0" borderId="3" xfId="2" applyFont="1" applyFill="1" applyBorder="1" applyAlignment="1" applyProtection="1">
      <alignment horizontal="left" vertical="center"/>
      <protection hidden="1"/>
    </xf>
    <xf numFmtId="10" fontId="3" fillId="2" borderId="4" xfId="3" applyNumberFormat="1" applyFont="1" applyFill="1" applyBorder="1" applyAlignment="1" applyProtection="1">
      <alignment horizontal="right"/>
      <protection hidden="1"/>
    </xf>
    <xf numFmtId="0" fontId="9" fillId="0" borderId="1" xfId="2" applyFont="1" applyFill="1" applyBorder="1" applyAlignment="1" applyProtection="1">
      <alignment horizontal="left" vertical="center" shrinkToFit="1"/>
      <protection hidden="1"/>
    </xf>
    <xf numFmtId="2" fontId="9" fillId="3" borderId="1" xfId="3" applyNumberFormat="1" applyFont="1" applyFill="1" applyBorder="1" applyAlignment="1" applyProtection="1">
      <alignment horizontal="right"/>
      <protection hidden="1"/>
    </xf>
    <xf numFmtId="2" fontId="9" fillId="3" borderId="3" xfId="3" applyNumberFormat="1" applyFont="1" applyFill="1" applyBorder="1" applyAlignment="1" applyProtection="1">
      <alignment horizontal="right"/>
      <protection hidden="1"/>
    </xf>
    <xf numFmtId="0" fontId="10" fillId="0" borderId="10" xfId="2" applyFont="1" applyFill="1" applyBorder="1" applyAlignment="1" applyProtection="1">
      <alignment horizontal="center" vertical="center" wrapText="1"/>
      <protection hidden="1"/>
    </xf>
    <xf numFmtId="0" fontId="10" fillId="0" borderId="11" xfId="2" applyFont="1" applyFill="1" applyBorder="1" applyAlignment="1" applyProtection="1">
      <alignment horizontal="center" vertical="center" wrapText="1"/>
      <protection hidden="1"/>
    </xf>
    <xf numFmtId="0" fontId="10" fillId="0" borderId="12" xfId="2" applyFont="1" applyFill="1" applyBorder="1" applyAlignment="1" applyProtection="1">
      <alignment horizontal="center" vertical="center" wrapText="1"/>
      <protection hidden="1"/>
    </xf>
    <xf numFmtId="0" fontId="3" fillId="0" borderId="9" xfId="2" applyFont="1" applyFill="1" applyBorder="1" applyAlignment="1" applyProtection="1">
      <alignment horizontal="center" vertical="center" textRotation="45"/>
      <protection hidden="1"/>
    </xf>
    <xf numFmtId="0" fontId="3" fillId="0" borderId="13" xfId="2" applyFont="1" applyFill="1" applyBorder="1" applyAlignment="1" applyProtection="1">
      <alignment horizontal="center" vertical="center" textRotation="45"/>
      <protection hidden="1"/>
    </xf>
    <xf numFmtId="0" fontId="3" fillId="2" borderId="4" xfId="4" applyFont="1" applyFill="1" applyBorder="1" applyAlignment="1">
      <alignment horizontal="left" vertical="center" wrapText="1"/>
    </xf>
    <xf numFmtId="0" fontId="12" fillId="0" borderId="4" xfId="4" applyFont="1" applyBorder="1" applyAlignment="1">
      <alignment horizontal="center" vertical="center" wrapText="1"/>
    </xf>
    <xf numFmtId="0" fontId="12" fillId="3" borderId="4" xfId="4" applyFont="1" applyFill="1" applyBorder="1" applyAlignment="1" applyProtection="1">
      <alignment horizontal="center" vertical="center" wrapText="1"/>
      <protection locked="0"/>
    </xf>
    <xf numFmtId="0" fontId="12" fillId="2" borderId="4" xfId="4" applyFont="1" applyFill="1" applyBorder="1" applyAlignment="1">
      <alignment horizontal="center" vertical="center" wrapText="1"/>
    </xf>
    <xf numFmtId="0" fontId="3" fillId="2" borderId="22" xfId="4" applyFont="1" applyFill="1" applyBorder="1" applyAlignment="1">
      <alignment horizontal="left" vertical="center" wrapText="1"/>
    </xf>
    <xf numFmtId="0" fontId="2" fillId="2" borderId="4" xfId="2" applyFont="1" applyFill="1" applyBorder="1" applyAlignment="1">
      <alignment horizontal="left"/>
    </xf>
    <xf numFmtId="14" fontId="12" fillId="2" borderId="4" xfId="4" applyNumberFormat="1" applyFont="1" applyFill="1" applyBorder="1" applyAlignment="1" applyProtection="1">
      <alignment horizontal="center" vertical="center" wrapText="1"/>
    </xf>
  </cellXfs>
  <cellStyles count="5">
    <cellStyle name="Гиперссылка" xfId="1" builtinId="8"/>
    <cellStyle name="Обычный" xfId="0" builtinId="0"/>
    <cellStyle name="Обычный 2" xfId="2"/>
    <cellStyle name="Обычный 2 2" xfId="4"/>
    <cellStyle name="Процентн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40" dropStyle="combo" dx="22" fmlaLink="$J$15" fmlaRange="$AG$7:$AG$8"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35721</xdr:colOff>
          <xdr:row>14</xdr:row>
          <xdr:rowOff>21431</xdr:rowOff>
        </xdr:from>
        <xdr:to>
          <xdr:col>10</xdr:col>
          <xdr:colOff>1404530</xdr:colOff>
          <xdr:row>14</xdr:row>
          <xdr:rowOff>293446</xdr:rowOff>
        </xdr:to>
        <xdr:sp macro="" textlink="">
          <xdr:nvSpPr>
            <xdr:cNvPr id="2049" name="Drop Dow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11</xdr:col>
      <xdr:colOff>295275</xdr:colOff>
      <xdr:row>7</xdr:row>
      <xdr:rowOff>95250</xdr:rowOff>
    </xdr:from>
    <xdr:to>
      <xdr:col>24</xdr:col>
      <xdr:colOff>282989</xdr:colOff>
      <xdr:row>20</xdr:row>
      <xdr:rowOff>305593</xdr:rowOff>
    </xdr:to>
    <xdr:pic>
      <xdr:nvPicPr>
        <xdr:cNvPr id="3"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885825"/>
          <a:ext cx="13596559"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37"/>
  <sheetViews>
    <sheetView tabSelected="1" view="pageBreakPreview" topLeftCell="A3" zoomScale="80" zoomScaleNormal="63" zoomScaleSheetLayoutView="80" workbookViewId="0">
      <selection activeCell="J7" sqref="J7:K7"/>
    </sheetView>
  </sheetViews>
  <sheetFormatPr defaultRowHeight="15" x14ac:dyDescent="0.25"/>
  <cols>
    <col min="1" max="1" width="10.7109375" customWidth="1"/>
    <col min="2" max="2" width="14.28515625" customWidth="1"/>
    <col min="3" max="3" width="17.7109375" customWidth="1"/>
    <col min="4" max="4" width="15" customWidth="1"/>
    <col min="5" max="5" width="16" customWidth="1"/>
    <col min="6" max="6" width="13.140625" customWidth="1"/>
    <col min="7" max="7" width="16" customWidth="1"/>
    <col min="8" max="8" width="15" customWidth="1"/>
    <col min="9" max="9" width="17" customWidth="1"/>
    <col min="10" max="10" width="14.140625" customWidth="1"/>
    <col min="11" max="11" width="21.5703125" customWidth="1"/>
    <col min="12" max="12" width="14.85546875" customWidth="1"/>
    <col min="13" max="13" width="16.85546875" customWidth="1"/>
    <col min="14" max="14" width="14.42578125" customWidth="1"/>
    <col min="15" max="15" width="14.5703125" customWidth="1"/>
    <col min="16" max="16" width="18.85546875" customWidth="1"/>
    <col min="17" max="17" width="18.28515625" customWidth="1"/>
    <col min="18" max="18" width="14.5703125" customWidth="1"/>
    <col min="19" max="19" width="15" customWidth="1"/>
    <col min="20" max="20" width="14.85546875" customWidth="1"/>
    <col min="21" max="21" width="18.5703125" customWidth="1"/>
    <col min="22" max="22" width="16.140625" customWidth="1"/>
    <col min="23" max="23" width="14.42578125" customWidth="1"/>
    <col min="24" max="24" width="12.7109375" customWidth="1"/>
    <col min="25" max="25" width="17.7109375" customWidth="1"/>
    <col min="26" max="26" width="12.42578125" customWidth="1"/>
    <col min="27" max="27" width="16.140625" customWidth="1"/>
    <col min="28" max="28" width="14.85546875" customWidth="1"/>
    <col min="29" max="29" width="19.7109375" customWidth="1"/>
    <col min="30" max="32" width="9.140625" hidden="1" customWidth="1"/>
    <col min="33" max="33" width="8.42578125" hidden="1" customWidth="1"/>
    <col min="34" max="34" width="5.28515625" hidden="1" customWidth="1"/>
    <col min="35" max="57" width="9.140625" customWidth="1"/>
    <col min="247" max="247" width="13.7109375" customWidth="1"/>
    <col min="257" max="257" width="10.7109375" customWidth="1"/>
    <col min="258" max="258" width="14.28515625" customWidth="1"/>
    <col min="259" max="259" width="12" customWidth="1"/>
    <col min="260" max="261" width="12.42578125" customWidth="1"/>
    <col min="262" max="262" width="13.140625" customWidth="1"/>
    <col min="263" max="263" width="11.5703125" customWidth="1"/>
    <col min="264" max="264" width="12.140625" customWidth="1"/>
    <col min="265" max="265" width="12.28515625" customWidth="1"/>
    <col min="266" max="266" width="14.140625" customWidth="1"/>
    <col min="267" max="267" width="16.140625" customWidth="1"/>
    <col min="268" max="268" width="12.7109375" customWidth="1"/>
    <col min="269" max="269" width="12.42578125" customWidth="1"/>
    <col min="270" max="270" width="14.42578125" customWidth="1"/>
    <col min="271" max="271" width="11" customWidth="1"/>
    <col min="272" max="272" width="12" customWidth="1"/>
    <col min="273" max="273" width="13.42578125" customWidth="1"/>
    <col min="274" max="274" width="14.5703125" customWidth="1"/>
    <col min="275" max="275" width="12.42578125" customWidth="1"/>
    <col min="276" max="276" width="11.5703125" customWidth="1"/>
    <col min="277" max="277" width="13.28515625" customWidth="1"/>
    <col min="278" max="278" width="12.7109375" customWidth="1"/>
    <col min="279" max="279" width="11.85546875" customWidth="1"/>
    <col min="280" max="281" width="12.7109375" customWidth="1"/>
    <col min="282" max="282" width="11.7109375" customWidth="1"/>
    <col min="283" max="283" width="11.140625" customWidth="1"/>
    <col min="284" max="284" width="11.5703125" customWidth="1"/>
    <col min="285" max="285" width="13.42578125" customWidth="1"/>
    <col min="286" max="290" width="0" hidden="1" customWidth="1"/>
    <col min="291" max="313" width="9.140625" customWidth="1"/>
    <col min="503" max="503" width="13.7109375" customWidth="1"/>
    <col min="513" max="513" width="10.7109375" customWidth="1"/>
    <col min="514" max="514" width="14.28515625" customWidth="1"/>
    <col min="515" max="515" width="12" customWidth="1"/>
    <col min="516" max="517" width="12.42578125" customWidth="1"/>
    <col min="518" max="518" width="13.140625" customWidth="1"/>
    <col min="519" max="519" width="11.5703125" customWidth="1"/>
    <col min="520" max="520" width="12.140625" customWidth="1"/>
    <col min="521" max="521" width="12.28515625" customWidth="1"/>
    <col min="522" max="522" width="14.140625" customWidth="1"/>
    <col min="523" max="523" width="16.140625" customWidth="1"/>
    <col min="524" max="524" width="12.7109375" customWidth="1"/>
    <col min="525" max="525" width="12.42578125" customWidth="1"/>
    <col min="526" max="526" width="14.42578125" customWidth="1"/>
    <col min="527" max="527" width="11" customWidth="1"/>
    <col min="528" max="528" width="12" customWidth="1"/>
    <col min="529" max="529" width="13.42578125" customWidth="1"/>
    <col min="530" max="530" width="14.5703125" customWidth="1"/>
    <col min="531" max="531" width="12.42578125" customWidth="1"/>
    <col min="532" max="532" width="11.5703125" customWidth="1"/>
    <col min="533" max="533" width="13.28515625" customWidth="1"/>
    <col min="534" max="534" width="12.7109375" customWidth="1"/>
    <col min="535" max="535" width="11.85546875" customWidth="1"/>
    <col min="536" max="537" width="12.7109375" customWidth="1"/>
    <col min="538" max="538" width="11.7109375" customWidth="1"/>
    <col min="539" max="539" width="11.140625" customWidth="1"/>
    <col min="540" max="540" width="11.5703125" customWidth="1"/>
    <col min="541" max="541" width="13.42578125" customWidth="1"/>
    <col min="542" max="546" width="0" hidden="1" customWidth="1"/>
    <col min="547" max="569" width="9.140625" customWidth="1"/>
    <col min="759" max="759" width="13.7109375" customWidth="1"/>
    <col min="769" max="769" width="10.7109375" customWidth="1"/>
    <col min="770" max="770" width="14.28515625" customWidth="1"/>
    <col min="771" max="771" width="12" customWidth="1"/>
    <col min="772" max="773" width="12.42578125" customWidth="1"/>
    <col min="774" max="774" width="13.140625" customWidth="1"/>
    <col min="775" max="775" width="11.5703125" customWidth="1"/>
    <col min="776" max="776" width="12.140625" customWidth="1"/>
    <col min="777" max="777" width="12.28515625" customWidth="1"/>
    <col min="778" max="778" width="14.140625" customWidth="1"/>
    <col min="779" max="779" width="16.140625" customWidth="1"/>
    <col min="780" max="780" width="12.7109375" customWidth="1"/>
    <col min="781" max="781" width="12.42578125" customWidth="1"/>
    <col min="782" max="782" width="14.42578125" customWidth="1"/>
    <col min="783" max="783" width="11" customWidth="1"/>
    <col min="784" max="784" width="12" customWidth="1"/>
    <col min="785" max="785" width="13.42578125" customWidth="1"/>
    <col min="786" max="786" width="14.5703125" customWidth="1"/>
    <col min="787" max="787" width="12.42578125" customWidth="1"/>
    <col min="788" max="788" width="11.5703125" customWidth="1"/>
    <col min="789" max="789" width="13.28515625" customWidth="1"/>
    <col min="790" max="790" width="12.7109375" customWidth="1"/>
    <col min="791" max="791" width="11.85546875" customWidth="1"/>
    <col min="792" max="793" width="12.7109375" customWidth="1"/>
    <col min="794" max="794" width="11.7109375" customWidth="1"/>
    <col min="795" max="795" width="11.140625" customWidth="1"/>
    <col min="796" max="796" width="11.5703125" customWidth="1"/>
    <col min="797" max="797" width="13.42578125" customWidth="1"/>
    <col min="798" max="802" width="0" hidden="1" customWidth="1"/>
    <col min="803" max="825" width="9.140625" customWidth="1"/>
    <col min="1015" max="1015" width="13.7109375" customWidth="1"/>
    <col min="1025" max="1025" width="10.7109375" customWidth="1"/>
    <col min="1026" max="1026" width="14.28515625" customWidth="1"/>
    <col min="1027" max="1027" width="12" customWidth="1"/>
    <col min="1028" max="1029" width="12.42578125" customWidth="1"/>
    <col min="1030" max="1030" width="13.140625" customWidth="1"/>
    <col min="1031" max="1031" width="11.5703125" customWidth="1"/>
    <col min="1032" max="1032" width="12.140625" customWidth="1"/>
    <col min="1033" max="1033" width="12.28515625" customWidth="1"/>
    <col min="1034" max="1034" width="14.140625" customWidth="1"/>
    <col min="1035" max="1035" width="16.140625" customWidth="1"/>
    <col min="1036" max="1036" width="12.7109375" customWidth="1"/>
    <col min="1037" max="1037" width="12.42578125" customWidth="1"/>
    <col min="1038" max="1038" width="14.42578125" customWidth="1"/>
    <col min="1039" max="1039" width="11" customWidth="1"/>
    <col min="1040" max="1040" width="12" customWidth="1"/>
    <col min="1041" max="1041" width="13.42578125" customWidth="1"/>
    <col min="1042" max="1042" width="14.5703125" customWidth="1"/>
    <col min="1043" max="1043" width="12.42578125" customWidth="1"/>
    <col min="1044" max="1044" width="11.5703125" customWidth="1"/>
    <col min="1045" max="1045" width="13.28515625" customWidth="1"/>
    <col min="1046" max="1046" width="12.7109375" customWidth="1"/>
    <col min="1047" max="1047" width="11.85546875" customWidth="1"/>
    <col min="1048" max="1049" width="12.7109375" customWidth="1"/>
    <col min="1050" max="1050" width="11.7109375" customWidth="1"/>
    <col min="1051" max="1051" width="11.140625" customWidth="1"/>
    <col min="1052" max="1052" width="11.5703125" customWidth="1"/>
    <col min="1053" max="1053" width="13.42578125" customWidth="1"/>
    <col min="1054" max="1058" width="0" hidden="1" customWidth="1"/>
    <col min="1059" max="1081" width="9.140625" customWidth="1"/>
    <col min="1271" max="1271" width="13.7109375" customWidth="1"/>
    <col min="1281" max="1281" width="10.7109375" customWidth="1"/>
    <col min="1282" max="1282" width="14.28515625" customWidth="1"/>
    <col min="1283" max="1283" width="12" customWidth="1"/>
    <col min="1284" max="1285" width="12.42578125" customWidth="1"/>
    <col min="1286" max="1286" width="13.140625" customWidth="1"/>
    <col min="1287" max="1287" width="11.5703125" customWidth="1"/>
    <col min="1288" max="1288" width="12.140625" customWidth="1"/>
    <col min="1289" max="1289" width="12.28515625" customWidth="1"/>
    <col min="1290" max="1290" width="14.140625" customWidth="1"/>
    <col min="1291" max="1291" width="16.140625" customWidth="1"/>
    <col min="1292" max="1292" width="12.7109375" customWidth="1"/>
    <col min="1293" max="1293" width="12.42578125" customWidth="1"/>
    <col min="1294" max="1294" width="14.42578125" customWidth="1"/>
    <col min="1295" max="1295" width="11" customWidth="1"/>
    <col min="1296" max="1296" width="12" customWidth="1"/>
    <col min="1297" max="1297" width="13.42578125" customWidth="1"/>
    <col min="1298" max="1298" width="14.5703125" customWidth="1"/>
    <col min="1299" max="1299" width="12.42578125" customWidth="1"/>
    <col min="1300" max="1300" width="11.5703125" customWidth="1"/>
    <col min="1301" max="1301" width="13.28515625" customWidth="1"/>
    <col min="1302" max="1302" width="12.7109375" customWidth="1"/>
    <col min="1303" max="1303" width="11.85546875" customWidth="1"/>
    <col min="1304" max="1305" width="12.7109375" customWidth="1"/>
    <col min="1306" max="1306" width="11.7109375" customWidth="1"/>
    <col min="1307" max="1307" width="11.140625" customWidth="1"/>
    <col min="1308" max="1308" width="11.5703125" customWidth="1"/>
    <col min="1309" max="1309" width="13.42578125" customWidth="1"/>
    <col min="1310" max="1314" width="0" hidden="1" customWidth="1"/>
    <col min="1315" max="1337" width="9.140625" customWidth="1"/>
    <col min="1527" max="1527" width="13.7109375" customWidth="1"/>
    <col min="1537" max="1537" width="10.7109375" customWidth="1"/>
    <col min="1538" max="1538" width="14.28515625" customWidth="1"/>
    <col min="1539" max="1539" width="12" customWidth="1"/>
    <col min="1540" max="1541" width="12.42578125" customWidth="1"/>
    <col min="1542" max="1542" width="13.140625" customWidth="1"/>
    <col min="1543" max="1543" width="11.5703125" customWidth="1"/>
    <col min="1544" max="1544" width="12.140625" customWidth="1"/>
    <col min="1545" max="1545" width="12.28515625" customWidth="1"/>
    <col min="1546" max="1546" width="14.140625" customWidth="1"/>
    <col min="1547" max="1547" width="16.140625" customWidth="1"/>
    <col min="1548" max="1548" width="12.7109375" customWidth="1"/>
    <col min="1549" max="1549" width="12.42578125" customWidth="1"/>
    <col min="1550" max="1550" width="14.42578125" customWidth="1"/>
    <col min="1551" max="1551" width="11" customWidth="1"/>
    <col min="1552" max="1552" width="12" customWidth="1"/>
    <col min="1553" max="1553" width="13.42578125" customWidth="1"/>
    <col min="1554" max="1554" width="14.5703125" customWidth="1"/>
    <col min="1555" max="1555" width="12.42578125" customWidth="1"/>
    <col min="1556" max="1556" width="11.5703125" customWidth="1"/>
    <col min="1557" max="1557" width="13.28515625" customWidth="1"/>
    <col min="1558" max="1558" width="12.7109375" customWidth="1"/>
    <col min="1559" max="1559" width="11.85546875" customWidth="1"/>
    <col min="1560" max="1561" width="12.7109375" customWidth="1"/>
    <col min="1562" max="1562" width="11.7109375" customWidth="1"/>
    <col min="1563" max="1563" width="11.140625" customWidth="1"/>
    <col min="1564" max="1564" width="11.5703125" customWidth="1"/>
    <col min="1565" max="1565" width="13.42578125" customWidth="1"/>
    <col min="1566" max="1570" width="0" hidden="1" customWidth="1"/>
    <col min="1571" max="1593" width="9.140625" customWidth="1"/>
    <col min="1783" max="1783" width="13.7109375" customWidth="1"/>
    <col min="1793" max="1793" width="10.7109375" customWidth="1"/>
    <col min="1794" max="1794" width="14.28515625" customWidth="1"/>
    <col min="1795" max="1795" width="12" customWidth="1"/>
    <col min="1796" max="1797" width="12.42578125" customWidth="1"/>
    <col min="1798" max="1798" width="13.140625" customWidth="1"/>
    <col min="1799" max="1799" width="11.5703125" customWidth="1"/>
    <col min="1800" max="1800" width="12.140625" customWidth="1"/>
    <col min="1801" max="1801" width="12.28515625" customWidth="1"/>
    <col min="1802" max="1802" width="14.140625" customWidth="1"/>
    <col min="1803" max="1803" width="16.140625" customWidth="1"/>
    <col min="1804" max="1804" width="12.7109375" customWidth="1"/>
    <col min="1805" max="1805" width="12.42578125" customWidth="1"/>
    <col min="1806" max="1806" width="14.42578125" customWidth="1"/>
    <col min="1807" max="1807" width="11" customWidth="1"/>
    <col min="1808" max="1808" width="12" customWidth="1"/>
    <col min="1809" max="1809" width="13.42578125" customWidth="1"/>
    <col min="1810" max="1810" width="14.5703125" customWidth="1"/>
    <col min="1811" max="1811" width="12.42578125" customWidth="1"/>
    <col min="1812" max="1812" width="11.5703125" customWidth="1"/>
    <col min="1813" max="1813" width="13.28515625" customWidth="1"/>
    <col min="1814" max="1814" width="12.7109375" customWidth="1"/>
    <col min="1815" max="1815" width="11.85546875" customWidth="1"/>
    <col min="1816" max="1817" width="12.7109375" customWidth="1"/>
    <col min="1818" max="1818" width="11.7109375" customWidth="1"/>
    <col min="1819" max="1819" width="11.140625" customWidth="1"/>
    <col min="1820" max="1820" width="11.5703125" customWidth="1"/>
    <col min="1821" max="1821" width="13.42578125" customWidth="1"/>
    <col min="1822" max="1826" width="0" hidden="1" customWidth="1"/>
    <col min="1827" max="1849" width="9.140625" customWidth="1"/>
    <col min="2039" max="2039" width="13.7109375" customWidth="1"/>
    <col min="2049" max="2049" width="10.7109375" customWidth="1"/>
    <col min="2050" max="2050" width="14.28515625" customWidth="1"/>
    <col min="2051" max="2051" width="12" customWidth="1"/>
    <col min="2052" max="2053" width="12.42578125" customWidth="1"/>
    <col min="2054" max="2054" width="13.140625" customWidth="1"/>
    <col min="2055" max="2055" width="11.5703125" customWidth="1"/>
    <col min="2056" max="2056" width="12.140625" customWidth="1"/>
    <col min="2057" max="2057" width="12.28515625" customWidth="1"/>
    <col min="2058" max="2058" width="14.140625" customWidth="1"/>
    <col min="2059" max="2059" width="16.140625" customWidth="1"/>
    <col min="2060" max="2060" width="12.7109375" customWidth="1"/>
    <col min="2061" max="2061" width="12.42578125" customWidth="1"/>
    <col min="2062" max="2062" width="14.42578125" customWidth="1"/>
    <col min="2063" max="2063" width="11" customWidth="1"/>
    <col min="2064" max="2064" width="12" customWidth="1"/>
    <col min="2065" max="2065" width="13.42578125" customWidth="1"/>
    <col min="2066" max="2066" width="14.5703125" customWidth="1"/>
    <col min="2067" max="2067" width="12.42578125" customWidth="1"/>
    <col min="2068" max="2068" width="11.5703125" customWidth="1"/>
    <col min="2069" max="2069" width="13.28515625" customWidth="1"/>
    <col min="2070" max="2070" width="12.7109375" customWidth="1"/>
    <col min="2071" max="2071" width="11.85546875" customWidth="1"/>
    <col min="2072" max="2073" width="12.7109375" customWidth="1"/>
    <col min="2074" max="2074" width="11.7109375" customWidth="1"/>
    <col min="2075" max="2075" width="11.140625" customWidth="1"/>
    <col min="2076" max="2076" width="11.5703125" customWidth="1"/>
    <col min="2077" max="2077" width="13.42578125" customWidth="1"/>
    <col min="2078" max="2082" width="0" hidden="1" customWidth="1"/>
    <col min="2083" max="2105" width="9.140625" customWidth="1"/>
    <col min="2295" max="2295" width="13.7109375" customWidth="1"/>
    <col min="2305" max="2305" width="10.7109375" customWidth="1"/>
    <col min="2306" max="2306" width="14.28515625" customWidth="1"/>
    <col min="2307" max="2307" width="12" customWidth="1"/>
    <col min="2308" max="2309" width="12.42578125" customWidth="1"/>
    <col min="2310" max="2310" width="13.140625" customWidth="1"/>
    <col min="2311" max="2311" width="11.5703125" customWidth="1"/>
    <col min="2312" max="2312" width="12.140625" customWidth="1"/>
    <col min="2313" max="2313" width="12.28515625" customWidth="1"/>
    <col min="2314" max="2314" width="14.140625" customWidth="1"/>
    <col min="2315" max="2315" width="16.140625" customWidth="1"/>
    <col min="2316" max="2316" width="12.7109375" customWidth="1"/>
    <col min="2317" max="2317" width="12.42578125" customWidth="1"/>
    <col min="2318" max="2318" width="14.42578125" customWidth="1"/>
    <col min="2319" max="2319" width="11" customWidth="1"/>
    <col min="2320" max="2320" width="12" customWidth="1"/>
    <col min="2321" max="2321" width="13.42578125" customWidth="1"/>
    <col min="2322" max="2322" width="14.5703125" customWidth="1"/>
    <col min="2323" max="2323" width="12.42578125" customWidth="1"/>
    <col min="2324" max="2324" width="11.5703125" customWidth="1"/>
    <col min="2325" max="2325" width="13.28515625" customWidth="1"/>
    <col min="2326" max="2326" width="12.7109375" customWidth="1"/>
    <col min="2327" max="2327" width="11.85546875" customWidth="1"/>
    <col min="2328" max="2329" width="12.7109375" customWidth="1"/>
    <col min="2330" max="2330" width="11.7109375" customWidth="1"/>
    <col min="2331" max="2331" width="11.140625" customWidth="1"/>
    <col min="2332" max="2332" width="11.5703125" customWidth="1"/>
    <col min="2333" max="2333" width="13.42578125" customWidth="1"/>
    <col min="2334" max="2338" width="0" hidden="1" customWidth="1"/>
    <col min="2339" max="2361" width="9.140625" customWidth="1"/>
    <col min="2551" max="2551" width="13.7109375" customWidth="1"/>
    <col min="2561" max="2561" width="10.7109375" customWidth="1"/>
    <col min="2562" max="2562" width="14.28515625" customWidth="1"/>
    <col min="2563" max="2563" width="12" customWidth="1"/>
    <col min="2564" max="2565" width="12.42578125" customWidth="1"/>
    <col min="2566" max="2566" width="13.140625" customWidth="1"/>
    <col min="2567" max="2567" width="11.5703125" customWidth="1"/>
    <col min="2568" max="2568" width="12.140625" customWidth="1"/>
    <col min="2569" max="2569" width="12.28515625" customWidth="1"/>
    <col min="2570" max="2570" width="14.140625" customWidth="1"/>
    <col min="2571" max="2571" width="16.140625" customWidth="1"/>
    <col min="2572" max="2572" width="12.7109375" customWidth="1"/>
    <col min="2573" max="2573" width="12.42578125" customWidth="1"/>
    <col min="2574" max="2574" width="14.42578125" customWidth="1"/>
    <col min="2575" max="2575" width="11" customWidth="1"/>
    <col min="2576" max="2576" width="12" customWidth="1"/>
    <col min="2577" max="2577" width="13.42578125" customWidth="1"/>
    <col min="2578" max="2578" width="14.5703125" customWidth="1"/>
    <col min="2579" max="2579" width="12.42578125" customWidth="1"/>
    <col min="2580" max="2580" width="11.5703125" customWidth="1"/>
    <col min="2581" max="2581" width="13.28515625" customWidth="1"/>
    <col min="2582" max="2582" width="12.7109375" customWidth="1"/>
    <col min="2583" max="2583" width="11.85546875" customWidth="1"/>
    <col min="2584" max="2585" width="12.7109375" customWidth="1"/>
    <col min="2586" max="2586" width="11.7109375" customWidth="1"/>
    <col min="2587" max="2587" width="11.140625" customWidth="1"/>
    <col min="2588" max="2588" width="11.5703125" customWidth="1"/>
    <col min="2589" max="2589" width="13.42578125" customWidth="1"/>
    <col min="2590" max="2594" width="0" hidden="1" customWidth="1"/>
    <col min="2595" max="2617" width="9.140625" customWidth="1"/>
    <col min="2807" max="2807" width="13.7109375" customWidth="1"/>
    <col min="2817" max="2817" width="10.7109375" customWidth="1"/>
    <col min="2818" max="2818" width="14.28515625" customWidth="1"/>
    <col min="2819" max="2819" width="12" customWidth="1"/>
    <col min="2820" max="2821" width="12.42578125" customWidth="1"/>
    <col min="2822" max="2822" width="13.140625" customWidth="1"/>
    <col min="2823" max="2823" width="11.5703125" customWidth="1"/>
    <col min="2824" max="2824" width="12.140625" customWidth="1"/>
    <col min="2825" max="2825" width="12.28515625" customWidth="1"/>
    <col min="2826" max="2826" width="14.140625" customWidth="1"/>
    <col min="2827" max="2827" width="16.140625" customWidth="1"/>
    <col min="2828" max="2828" width="12.7109375" customWidth="1"/>
    <col min="2829" max="2829" width="12.42578125" customWidth="1"/>
    <col min="2830" max="2830" width="14.42578125" customWidth="1"/>
    <col min="2831" max="2831" width="11" customWidth="1"/>
    <col min="2832" max="2832" width="12" customWidth="1"/>
    <col min="2833" max="2833" width="13.42578125" customWidth="1"/>
    <col min="2834" max="2834" width="14.5703125" customWidth="1"/>
    <col min="2835" max="2835" width="12.42578125" customWidth="1"/>
    <col min="2836" max="2836" width="11.5703125" customWidth="1"/>
    <col min="2837" max="2837" width="13.28515625" customWidth="1"/>
    <col min="2838" max="2838" width="12.7109375" customWidth="1"/>
    <col min="2839" max="2839" width="11.85546875" customWidth="1"/>
    <col min="2840" max="2841" width="12.7109375" customWidth="1"/>
    <col min="2842" max="2842" width="11.7109375" customWidth="1"/>
    <col min="2843" max="2843" width="11.140625" customWidth="1"/>
    <col min="2844" max="2844" width="11.5703125" customWidth="1"/>
    <col min="2845" max="2845" width="13.42578125" customWidth="1"/>
    <col min="2846" max="2850" width="0" hidden="1" customWidth="1"/>
    <col min="2851" max="2873" width="9.140625" customWidth="1"/>
    <col min="3063" max="3063" width="13.7109375" customWidth="1"/>
    <col min="3073" max="3073" width="10.7109375" customWidth="1"/>
    <col min="3074" max="3074" width="14.28515625" customWidth="1"/>
    <col min="3075" max="3075" width="12" customWidth="1"/>
    <col min="3076" max="3077" width="12.42578125" customWidth="1"/>
    <col min="3078" max="3078" width="13.140625" customWidth="1"/>
    <col min="3079" max="3079" width="11.5703125" customWidth="1"/>
    <col min="3080" max="3080" width="12.140625" customWidth="1"/>
    <col min="3081" max="3081" width="12.28515625" customWidth="1"/>
    <col min="3082" max="3082" width="14.140625" customWidth="1"/>
    <col min="3083" max="3083" width="16.140625" customWidth="1"/>
    <col min="3084" max="3084" width="12.7109375" customWidth="1"/>
    <col min="3085" max="3085" width="12.42578125" customWidth="1"/>
    <col min="3086" max="3086" width="14.42578125" customWidth="1"/>
    <col min="3087" max="3087" width="11" customWidth="1"/>
    <col min="3088" max="3088" width="12" customWidth="1"/>
    <col min="3089" max="3089" width="13.42578125" customWidth="1"/>
    <col min="3090" max="3090" width="14.5703125" customWidth="1"/>
    <col min="3091" max="3091" width="12.42578125" customWidth="1"/>
    <col min="3092" max="3092" width="11.5703125" customWidth="1"/>
    <col min="3093" max="3093" width="13.28515625" customWidth="1"/>
    <col min="3094" max="3094" width="12.7109375" customWidth="1"/>
    <col min="3095" max="3095" width="11.85546875" customWidth="1"/>
    <col min="3096" max="3097" width="12.7109375" customWidth="1"/>
    <col min="3098" max="3098" width="11.7109375" customWidth="1"/>
    <col min="3099" max="3099" width="11.140625" customWidth="1"/>
    <col min="3100" max="3100" width="11.5703125" customWidth="1"/>
    <col min="3101" max="3101" width="13.42578125" customWidth="1"/>
    <col min="3102" max="3106" width="0" hidden="1" customWidth="1"/>
    <col min="3107" max="3129" width="9.140625" customWidth="1"/>
    <col min="3319" max="3319" width="13.7109375" customWidth="1"/>
    <col min="3329" max="3329" width="10.7109375" customWidth="1"/>
    <col min="3330" max="3330" width="14.28515625" customWidth="1"/>
    <col min="3331" max="3331" width="12" customWidth="1"/>
    <col min="3332" max="3333" width="12.42578125" customWidth="1"/>
    <col min="3334" max="3334" width="13.140625" customWidth="1"/>
    <col min="3335" max="3335" width="11.5703125" customWidth="1"/>
    <col min="3336" max="3336" width="12.140625" customWidth="1"/>
    <col min="3337" max="3337" width="12.28515625" customWidth="1"/>
    <col min="3338" max="3338" width="14.140625" customWidth="1"/>
    <col min="3339" max="3339" width="16.140625" customWidth="1"/>
    <col min="3340" max="3340" width="12.7109375" customWidth="1"/>
    <col min="3341" max="3341" width="12.42578125" customWidth="1"/>
    <col min="3342" max="3342" width="14.42578125" customWidth="1"/>
    <col min="3343" max="3343" width="11" customWidth="1"/>
    <col min="3344" max="3344" width="12" customWidth="1"/>
    <col min="3345" max="3345" width="13.42578125" customWidth="1"/>
    <col min="3346" max="3346" width="14.5703125" customWidth="1"/>
    <col min="3347" max="3347" width="12.42578125" customWidth="1"/>
    <col min="3348" max="3348" width="11.5703125" customWidth="1"/>
    <col min="3349" max="3349" width="13.28515625" customWidth="1"/>
    <col min="3350" max="3350" width="12.7109375" customWidth="1"/>
    <col min="3351" max="3351" width="11.85546875" customWidth="1"/>
    <col min="3352" max="3353" width="12.7109375" customWidth="1"/>
    <col min="3354" max="3354" width="11.7109375" customWidth="1"/>
    <col min="3355" max="3355" width="11.140625" customWidth="1"/>
    <col min="3356" max="3356" width="11.5703125" customWidth="1"/>
    <col min="3357" max="3357" width="13.42578125" customWidth="1"/>
    <col min="3358" max="3362" width="0" hidden="1" customWidth="1"/>
    <col min="3363" max="3385" width="9.140625" customWidth="1"/>
    <col min="3575" max="3575" width="13.7109375" customWidth="1"/>
    <col min="3585" max="3585" width="10.7109375" customWidth="1"/>
    <col min="3586" max="3586" width="14.28515625" customWidth="1"/>
    <col min="3587" max="3587" width="12" customWidth="1"/>
    <col min="3588" max="3589" width="12.42578125" customWidth="1"/>
    <col min="3590" max="3590" width="13.140625" customWidth="1"/>
    <col min="3591" max="3591" width="11.5703125" customWidth="1"/>
    <col min="3592" max="3592" width="12.140625" customWidth="1"/>
    <col min="3593" max="3593" width="12.28515625" customWidth="1"/>
    <col min="3594" max="3594" width="14.140625" customWidth="1"/>
    <col min="3595" max="3595" width="16.140625" customWidth="1"/>
    <col min="3596" max="3596" width="12.7109375" customWidth="1"/>
    <col min="3597" max="3597" width="12.42578125" customWidth="1"/>
    <col min="3598" max="3598" width="14.42578125" customWidth="1"/>
    <col min="3599" max="3599" width="11" customWidth="1"/>
    <col min="3600" max="3600" width="12" customWidth="1"/>
    <col min="3601" max="3601" width="13.42578125" customWidth="1"/>
    <col min="3602" max="3602" width="14.5703125" customWidth="1"/>
    <col min="3603" max="3603" width="12.42578125" customWidth="1"/>
    <col min="3604" max="3604" width="11.5703125" customWidth="1"/>
    <col min="3605" max="3605" width="13.28515625" customWidth="1"/>
    <col min="3606" max="3606" width="12.7109375" customWidth="1"/>
    <col min="3607" max="3607" width="11.85546875" customWidth="1"/>
    <col min="3608" max="3609" width="12.7109375" customWidth="1"/>
    <col min="3610" max="3610" width="11.7109375" customWidth="1"/>
    <col min="3611" max="3611" width="11.140625" customWidth="1"/>
    <col min="3612" max="3612" width="11.5703125" customWidth="1"/>
    <col min="3613" max="3613" width="13.42578125" customWidth="1"/>
    <col min="3614" max="3618" width="0" hidden="1" customWidth="1"/>
    <col min="3619" max="3641" width="9.140625" customWidth="1"/>
    <col min="3831" max="3831" width="13.7109375" customWidth="1"/>
    <col min="3841" max="3841" width="10.7109375" customWidth="1"/>
    <col min="3842" max="3842" width="14.28515625" customWidth="1"/>
    <col min="3843" max="3843" width="12" customWidth="1"/>
    <col min="3844" max="3845" width="12.42578125" customWidth="1"/>
    <col min="3846" max="3846" width="13.140625" customWidth="1"/>
    <col min="3847" max="3847" width="11.5703125" customWidth="1"/>
    <col min="3848" max="3848" width="12.140625" customWidth="1"/>
    <col min="3849" max="3849" width="12.28515625" customWidth="1"/>
    <col min="3850" max="3850" width="14.140625" customWidth="1"/>
    <col min="3851" max="3851" width="16.140625" customWidth="1"/>
    <col min="3852" max="3852" width="12.7109375" customWidth="1"/>
    <col min="3853" max="3853" width="12.42578125" customWidth="1"/>
    <col min="3854" max="3854" width="14.42578125" customWidth="1"/>
    <col min="3855" max="3855" width="11" customWidth="1"/>
    <col min="3856" max="3856" width="12" customWidth="1"/>
    <col min="3857" max="3857" width="13.42578125" customWidth="1"/>
    <col min="3858" max="3858" width="14.5703125" customWidth="1"/>
    <col min="3859" max="3859" width="12.42578125" customWidth="1"/>
    <col min="3860" max="3860" width="11.5703125" customWidth="1"/>
    <col min="3861" max="3861" width="13.28515625" customWidth="1"/>
    <col min="3862" max="3862" width="12.7109375" customWidth="1"/>
    <col min="3863" max="3863" width="11.85546875" customWidth="1"/>
    <col min="3864" max="3865" width="12.7109375" customWidth="1"/>
    <col min="3866" max="3866" width="11.7109375" customWidth="1"/>
    <col min="3867" max="3867" width="11.140625" customWidth="1"/>
    <col min="3868" max="3868" width="11.5703125" customWidth="1"/>
    <col min="3869" max="3869" width="13.42578125" customWidth="1"/>
    <col min="3870" max="3874" width="0" hidden="1" customWidth="1"/>
    <col min="3875" max="3897" width="9.140625" customWidth="1"/>
    <col min="4087" max="4087" width="13.7109375" customWidth="1"/>
    <col min="4097" max="4097" width="10.7109375" customWidth="1"/>
    <col min="4098" max="4098" width="14.28515625" customWidth="1"/>
    <col min="4099" max="4099" width="12" customWidth="1"/>
    <col min="4100" max="4101" width="12.42578125" customWidth="1"/>
    <col min="4102" max="4102" width="13.140625" customWidth="1"/>
    <col min="4103" max="4103" width="11.5703125" customWidth="1"/>
    <col min="4104" max="4104" width="12.140625" customWidth="1"/>
    <col min="4105" max="4105" width="12.28515625" customWidth="1"/>
    <col min="4106" max="4106" width="14.140625" customWidth="1"/>
    <col min="4107" max="4107" width="16.140625" customWidth="1"/>
    <col min="4108" max="4108" width="12.7109375" customWidth="1"/>
    <col min="4109" max="4109" width="12.42578125" customWidth="1"/>
    <col min="4110" max="4110" width="14.42578125" customWidth="1"/>
    <col min="4111" max="4111" width="11" customWidth="1"/>
    <col min="4112" max="4112" width="12" customWidth="1"/>
    <col min="4113" max="4113" width="13.42578125" customWidth="1"/>
    <col min="4114" max="4114" width="14.5703125" customWidth="1"/>
    <col min="4115" max="4115" width="12.42578125" customWidth="1"/>
    <col min="4116" max="4116" width="11.5703125" customWidth="1"/>
    <col min="4117" max="4117" width="13.28515625" customWidth="1"/>
    <col min="4118" max="4118" width="12.7109375" customWidth="1"/>
    <col min="4119" max="4119" width="11.85546875" customWidth="1"/>
    <col min="4120" max="4121" width="12.7109375" customWidth="1"/>
    <col min="4122" max="4122" width="11.7109375" customWidth="1"/>
    <col min="4123" max="4123" width="11.140625" customWidth="1"/>
    <col min="4124" max="4124" width="11.5703125" customWidth="1"/>
    <col min="4125" max="4125" width="13.42578125" customWidth="1"/>
    <col min="4126" max="4130" width="0" hidden="1" customWidth="1"/>
    <col min="4131" max="4153" width="9.140625" customWidth="1"/>
    <col min="4343" max="4343" width="13.7109375" customWidth="1"/>
    <col min="4353" max="4353" width="10.7109375" customWidth="1"/>
    <col min="4354" max="4354" width="14.28515625" customWidth="1"/>
    <col min="4355" max="4355" width="12" customWidth="1"/>
    <col min="4356" max="4357" width="12.42578125" customWidth="1"/>
    <col min="4358" max="4358" width="13.140625" customWidth="1"/>
    <col min="4359" max="4359" width="11.5703125" customWidth="1"/>
    <col min="4360" max="4360" width="12.140625" customWidth="1"/>
    <col min="4361" max="4361" width="12.28515625" customWidth="1"/>
    <col min="4362" max="4362" width="14.140625" customWidth="1"/>
    <col min="4363" max="4363" width="16.140625" customWidth="1"/>
    <col min="4364" max="4364" width="12.7109375" customWidth="1"/>
    <col min="4365" max="4365" width="12.42578125" customWidth="1"/>
    <col min="4366" max="4366" width="14.42578125" customWidth="1"/>
    <col min="4367" max="4367" width="11" customWidth="1"/>
    <col min="4368" max="4368" width="12" customWidth="1"/>
    <col min="4369" max="4369" width="13.42578125" customWidth="1"/>
    <col min="4370" max="4370" width="14.5703125" customWidth="1"/>
    <col min="4371" max="4371" width="12.42578125" customWidth="1"/>
    <col min="4372" max="4372" width="11.5703125" customWidth="1"/>
    <col min="4373" max="4373" width="13.28515625" customWidth="1"/>
    <col min="4374" max="4374" width="12.7109375" customWidth="1"/>
    <col min="4375" max="4375" width="11.85546875" customWidth="1"/>
    <col min="4376" max="4377" width="12.7109375" customWidth="1"/>
    <col min="4378" max="4378" width="11.7109375" customWidth="1"/>
    <col min="4379" max="4379" width="11.140625" customWidth="1"/>
    <col min="4380" max="4380" width="11.5703125" customWidth="1"/>
    <col min="4381" max="4381" width="13.42578125" customWidth="1"/>
    <col min="4382" max="4386" width="0" hidden="1" customWidth="1"/>
    <col min="4387" max="4409" width="9.140625" customWidth="1"/>
    <col min="4599" max="4599" width="13.7109375" customWidth="1"/>
    <col min="4609" max="4609" width="10.7109375" customWidth="1"/>
    <col min="4610" max="4610" width="14.28515625" customWidth="1"/>
    <col min="4611" max="4611" width="12" customWidth="1"/>
    <col min="4612" max="4613" width="12.42578125" customWidth="1"/>
    <col min="4614" max="4614" width="13.140625" customWidth="1"/>
    <col min="4615" max="4615" width="11.5703125" customWidth="1"/>
    <col min="4616" max="4616" width="12.140625" customWidth="1"/>
    <col min="4617" max="4617" width="12.28515625" customWidth="1"/>
    <col min="4618" max="4618" width="14.140625" customWidth="1"/>
    <col min="4619" max="4619" width="16.140625" customWidth="1"/>
    <col min="4620" max="4620" width="12.7109375" customWidth="1"/>
    <col min="4621" max="4621" width="12.42578125" customWidth="1"/>
    <col min="4622" max="4622" width="14.42578125" customWidth="1"/>
    <col min="4623" max="4623" width="11" customWidth="1"/>
    <col min="4624" max="4624" width="12" customWidth="1"/>
    <col min="4625" max="4625" width="13.42578125" customWidth="1"/>
    <col min="4626" max="4626" width="14.5703125" customWidth="1"/>
    <col min="4627" max="4627" width="12.42578125" customWidth="1"/>
    <col min="4628" max="4628" width="11.5703125" customWidth="1"/>
    <col min="4629" max="4629" width="13.28515625" customWidth="1"/>
    <col min="4630" max="4630" width="12.7109375" customWidth="1"/>
    <col min="4631" max="4631" width="11.85546875" customWidth="1"/>
    <col min="4632" max="4633" width="12.7109375" customWidth="1"/>
    <col min="4634" max="4634" width="11.7109375" customWidth="1"/>
    <col min="4635" max="4635" width="11.140625" customWidth="1"/>
    <col min="4636" max="4636" width="11.5703125" customWidth="1"/>
    <col min="4637" max="4637" width="13.42578125" customWidth="1"/>
    <col min="4638" max="4642" width="0" hidden="1" customWidth="1"/>
    <col min="4643" max="4665" width="9.140625" customWidth="1"/>
    <col min="4855" max="4855" width="13.7109375" customWidth="1"/>
    <col min="4865" max="4865" width="10.7109375" customWidth="1"/>
    <col min="4866" max="4866" width="14.28515625" customWidth="1"/>
    <col min="4867" max="4867" width="12" customWidth="1"/>
    <col min="4868" max="4869" width="12.42578125" customWidth="1"/>
    <col min="4870" max="4870" width="13.140625" customWidth="1"/>
    <col min="4871" max="4871" width="11.5703125" customWidth="1"/>
    <col min="4872" max="4872" width="12.140625" customWidth="1"/>
    <col min="4873" max="4873" width="12.28515625" customWidth="1"/>
    <col min="4874" max="4874" width="14.140625" customWidth="1"/>
    <col min="4875" max="4875" width="16.140625" customWidth="1"/>
    <col min="4876" max="4876" width="12.7109375" customWidth="1"/>
    <col min="4877" max="4877" width="12.42578125" customWidth="1"/>
    <col min="4878" max="4878" width="14.42578125" customWidth="1"/>
    <col min="4879" max="4879" width="11" customWidth="1"/>
    <col min="4880" max="4880" width="12" customWidth="1"/>
    <col min="4881" max="4881" width="13.42578125" customWidth="1"/>
    <col min="4882" max="4882" width="14.5703125" customWidth="1"/>
    <col min="4883" max="4883" width="12.42578125" customWidth="1"/>
    <col min="4884" max="4884" width="11.5703125" customWidth="1"/>
    <col min="4885" max="4885" width="13.28515625" customWidth="1"/>
    <col min="4886" max="4886" width="12.7109375" customWidth="1"/>
    <col min="4887" max="4887" width="11.85546875" customWidth="1"/>
    <col min="4888" max="4889" width="12.7109375" customWidth="1"/>
    <col min="4890" max="4890" width="11.7109375" customWidth="1"/>
    <col min="4891" max="4891" width="11.140625" customWidth="1"/>
    <col min="4892" max="4892" width="11.5703125" customWidth="1"/>
    <col min="4893" max="4893" width="13.42578125" customWidth="1"/>
    <col min="4894" max="4898" width="0" hidden="1" customWidth="1"/>
    <col min="4899" max="4921" width="9.140625" customWidth="1"/>
    <col min="5111" max="5111" width="13.7109375" customWidth="1"/>
    <col min="5121" max="5121" width="10.7109375" customWidth="1"/>
    <col min="5122" max="5122" width="14.28515625" customWidth="1"/>
    <col min="5123" max="5123" width="12" customWidth="1"/>
    <col min="5124" max="5125" width="12.42578125" customWidth="1"/>
    <col min="5126" max="5126" width="13.140625" customWidth="1"/>
    <col min="5127" max="5127" width="11.5703125" customWidth="1"/>
    <col min="5128" max="5128" width="12.140625" customWidth="1"/>
    <col min="5129" max="5129" width="12.28515625" customWidth="1"/>
    <col min="5130" max="5130" width="14.140625" customWidth="1"/>
    <col min="5131" max="5131" width="16.140625" customWidth="1"/>
    <col min="5132" max="5132" width="12.7109375" customWidth="1"/>
    <col min="5133" max="5133" width="12.42578125" customWidth="1"/>
    <col min="5134" max="5134" width="14.42578125" customWidth="1"/>
    <col min="5135" max="5135" width="11" customWidth="1"/>
    <col min="5136" max="5136" width="12" customWidth="1"/>
    <col min="5137" max="5137" width="13.42578125" customWidth="1"/>
    <col min="5138" max="5138" width="14.5703125" customWidth="1"/>
    <col min="5139" max="5139" width="12.42578125" customWidth="1"/>
    <col min="5140" max="5140" width="11.5703125" customWidth="1"/>
    <col min="5141" max="5141" width="13.28515625" customWidth="1"/>
    <col min="5142" max="5142" width="12.7109375" customWidth="1"/>
    <col min="5143" max="5143" width="11.85546875" customWidth="1"/>
    <col min="5144" max="5145" width="12.7109375" customWidth="1"/>
    <col min="5146" max="5146" width="11.7109375" customWidth="1"/>
    <col min="5147" max="5147" width="11.140625" customWidth="1"/>
    <col min="5148" max="5148" width="11.5703125" customWidth="1"/>
    <col min="5149" max="5149" width="13.42578125" customWidth="1"/>
    <col min="5150" max="5154" width="0" hidden="1" customWidth="1"/>
    <col min="5155" max="5177" width="9.140625" customWidth="1"/>
    <col min="5367" max="5367" width="13.7109375" customWidth="1"/>
    <col min="5377" max="5377" width="10.7109375" customWidth="1"/>
    <col min="5378" max="5378" width="14.28515625" customWidth="1"/>
    <col min="5379" max="5379" width="12" customWidth="1"/>
    <col min="5380" max="5381" width="12.42578125" customWidth="1"/>
    <col min="5382" max="5382" width="13.140625" customWidth="1"/>
    <col min="5383" max="5383" width="11.5703125" customWidth="1"/>
    <col min="5384" max="5384" width="12.140625" customWidth="1"/>
    <col min="5385" max="5385" width="12.28515625" customWidth="1"/>
    <col min="5386" max="5386" width="14.140625" customWidth="1"/>
    <col min="5387" max="5387" width="16.140625" customWidth="1"/>
    <col min="5388" max="5388" width="12.7109375" customWidth="1"/>
    <col min="5389" max="5389" width="12.42578125" customWidth="1"/>
    <col min="5390" max="5390" width="14.42578125" customWidth="1"/>
    <col min="5391" max="5391" width="11" customWidth="1"/>
    <col min="5392" max="5392" width="12" customWidth="1"/>
    <col min="5393" max="5393" width="13.42578125" customWidth="1"/>
    <col min="5394" max="5394" width="14.5703125" customWidth="1"/>
    <col min="5395" max="5395" width="12.42578125" customWidth="1"/>
    <col min="5396" max="5396" width="11.5703125" customWidth="1"/>
    <col min="5397" max="5397" width="13.28515625" customWidth="1"/>
    <col min="5398" max="5398" width="12.7109375" customWidth="1"/>
    <col min="5399" max="5399" width="11.85546875" customWidth="1"/>
    <col min="5400" max="5401" width="12.7109375" customWidth="1"/>
    <col min="5402" max="5402" width="11.7109375" customWidth="1"/>
    <col min="5403" max="5403" width="11.140625" customWidth="1"/>
    <col min="5404" max="5404" width="11.5703125" customWidth="1"/>
    <col min="5405" max="5405" width="13.42578125" customWidth="1"/>
    <col min="5406" max="5410" width="0" hidden="1" customWidth="1"/>
    <col min="5411" max="5433" width="9.140625" customWidth="1"/>
    <col min="5623" max="5623" width="13.7109375" customWidth="1"/>
    <col min="5633" max="5633" width="10.7109375" customWidth="1"/>
    <col min="5634" max="5634" width="14.28515625" customWidth="1"/>
    <col min="5635" max="5635" width="12" customWidth="1"/>
    <col min="5636" max="5637" width="12.42578125" customWidth="1"/>
    <col min="5638" max="5638" width="13.140625" customWidth="1"/>
    <col min="5639" max="5639" width="11.5703125" customWidth="1"/>
    <col min="5640" max="5640" width="12.140625" customWidth="1"/>
    <col min="5641" max="5641" width="12.28515625" customWidth="1"/>
    <col min="5642" max="5642" width="14.140625" customWidth="1"/>
    <col min="5643" max="5643" width="16.140625" customWidth="1"/>
    <col min="5644" max="5644" width="12.7109375" customWidth="1"/>
    <col min="5645" max="5645" width="12.42578125" customWidth="1"/>
    <col min="5646" max="5646" width="14.42578125" customWidth="1"/>
    <col min="5647" max="5647" width="11" customWidth="1"/>
    <col min="5648" max="5648" width="12" customWidth="1"/>
    <col min="5649" max="5649" width="13.42578125" customWidth="1"/>
    <col min="5650" max="5650" width="14.5703125" customWidth="1"/>
    <col min="5651" max="5651" width="12.42578125" customWidth="1"/>
    <col min="5652" max="5652" width="11.5703125" customWidth="1"/>
    <col min="5653" max="5653" width="13.28515625" customWidth="1"/>
    <col min="5654" max="5654" width="12.7109375" customWidth="1"/>
    <col min="5655" max="5655" width="11.85546875" customWidth="1"/>
    <col min="5656" max="5657" width="12.7109375" customWidth="1"/>
    <col min="5658" max="5658" width="11.7109375" customWidth="1"/>
    <col min="5659" max="5659" width="11.140625" customWidth="1"/>
    <col min="5660" max="5660" width="11.5703125" customWidth="1"/>
    <col min="5661" max="5661" width="13.42578125" customWidth="1"/>
    <col min="5662" max="5666" width="0" hidden="1" customWidth="1"/>
    <col min="5667" max="5689" width="9.140625" customWidth="1"/>
    <col min="5879" max="5879" width="13.7109375" customWidth="1"/>
    <col min="5889" max="5889" width="10.7109375" customWidth="1"/>
    <col min="5890" max="5890" width="14.28515625" customWidth="1"/>
    <col min="5891" max="5891" width="12" customWidth="1"/>
    <col min="5892" max="5893" width="12.42578125" customWidth="1"/>
    <col min="5894" max="5894" width="13.140625" customWidth="1"/>
    <col min="5895" max="5895" width="11.5703125" customWidth="1"/>
    <col min="5896" max="5896" width="12.140625" customWidth="1"/>
    <col min="5897" max="5897" width="12.28515625" customWidth="1"/>
    <col min="5898" max="5898" width="14.140625" customWidth="1"/>
    <col min="5899" max="5899" width="16.140625" customWidth="1"/>
    <col min="5900" max="5900" width="12.7109375" customWidth="1"/>
    <col min="5901" max="5901" width="12.42578125" customWidth="1"/>
    <col min="5902" max="5902" width="14.42578125" customWidth="1"/>
    <col min="5903" max="5903" width="11" customWidth="1"/>
    <col min="5904" max="5904" width="12" customWidth="1"/>
    <col min="5905" max="5905" width="13.42578125" customWidth="1"/>
    <col min="5906" max="5906" width="14.5703125" customWidth="1"/>
    <col min="5907" max="5907" width="12.42578125" customWidth="1"/>
    <col min="5908" max="5908" width="11.5703125" customWidth="1"/>
    <col min="5909" max="5909" width="13.28515625" customWidth="1"/>
    <col min="5910" max="5910" width="12.7109375" customWidth="1"/>
    <col min="5911" max="5911" width="11.85546875" customWidth="1"/>
    <col min="5912" max="5913" width="12.7109375" customWidth="1"/>
    <col min="5914" max="5914" width="11.7109375" customWidth="1"/>
    <col min="5915" max="5915" width="11.140625" customWidth="1"/>
    <col min="5916" max="5916" width="11.5703125" customWidth="1"/>
    <col min="5917" max="5917" width="13.42578125" customWidth="1"/>
    <col min="5918" max="5922" width="0" hidden="1" customWidth="1"/>
    <col min="5923" max="5945" width="9.140625" customWidth="1"/>
    <col min="6135" max="6135" width="13.7109375" customWidth="1"/>
    <col min="6145" max="6145" width="10.7109375" customWidth="1"/>
    <col min="6146" max="6146" width="14.28515625" customWidth="1"/>
    <col min="6147" max="6147" width="12" customWidth="1"/>
    <col min="6148" max="6149" width="12.42578125" customWidth="1"/>
    <col min="6150" max="6150" width="13.140625" customWidth="1"/>
    <col min="6151" max="6151" width="11.5703125" customWidth="1"/>
    <col min="6152" max="6152" width="12.140625" customWidth="1"/>
    <col min="6153" max="6153" width="12.28515625" customWidth="1"/>
    <col min="6154" max="6154" width="14.140625" customWidth="1"/>
    <col min="6155" max="6155" width="16.140625" customWidth="1"/>
    <col min="6156" max="6156" width="12.7109375" customWidth="1"/>
    <col min="6157" max="6157" width="12.42578125" customWidth="1"/>
    <col min="6158" max="6158" width="14.42578125" customWidth="1"/>
    <col min="6159" max="6159" width="11" customWidth="1"/>
    <col min="6160" max="6160" width="12" customWidth="1"/>
    <col min="6161" max="6161" width="13.42578125" customWidth="1"/>
    <col min="6162" max="6162" width="14.5703125" customWidth="1"/>
    <col min="6163" max="6163" width="12.42578125" customWidth="1"/>
    <col min="6164" max="6164" width="11.5703125" customWidth="1"/>
    <col min="6165" max="6165" width="13.28515625" customWidth="1"/>
    <col min="6166" max="6166" width="12.7109375" customWidth="1"/>
    <col min="6167" max="6167" width="11.85546875" customWidth="1"/>
    <col min="6168" max="6169" width="12.7109375" customWidth="1"/>
    <col min="6170" max="6170" width="11.7109375" customWidth="1"/>
    <col min="6171" max="6171" width="11.140625" customWidth="1"/>
    <col min="6172" max="6172" width="11.5703125" customWidth="1"/>
    <col min="6173" max="6173" width="13.42578125" customWidth="1"/>
    <col min="6174" max="6178" width="0" hidden="1" customWidth="1"/>
    <col min="6179" max="6201" width="9.140625" customWidth="1"/>
    <col min="6391" max="6391" width="13.7109375" customWidth="1"/>
    <col min="6401" max="6401" width="10.7109375" customWidth="1"/>
    <col min="6402" max="6402" width="14.28515625" customWidth="1"/>
    <col min="6403" max="6403" width="12" customWidth="1"/>
    <col min="6404" max="6405" width="12.42578125" customWidth="1"/>
    <col min="6406" max="6406" width="13.140625" customWidth="1"/>
    <col min="6407" max="6407" width="11.5703125" customWidth="1"/>
    <col min="6408" max="6408" width="12.140625" customWidth="1"/>
    <col min="6409" max="6409" width="12.28515625" customWidth="1"/>
    <col min="6410" max="6410" width="14.140625" customWidth="1"/>
    <col min="6411" max="6411" width="16.140625" customWidth="1"/>
    <col min="6412" max="6412" width="12.7109375" customWidth="1"/>
    <col min="6413" max="6413" width="12.42578125" customWidth="1"/>
    <col min="6414" max="6414" width="14.42578125" customWidth="1"/>
    <col min="6415" max="6415" width="11" customWidth="1"/>
    <col min="6416" max="6416" width="12" customWidth="1"/>
    <col min="6417" max="6417" width="13.42578125" customWidth="1"/>
    <col min="6418" max="6418" width="14.5703125" customWidth="1"/>
    <col min="6419" max="6419" width="12.42578125" customWidth="1"/>
    <col min="6420" max="6420" width="11.5703125" customWidth="1"/>
    <col min="6421" max="6421" width="13.28515625" customWidth="1"/>
    <col min="6422" max="6422" width="12.7109375" customWidth="1"/>
    <col min="6423" max="6423" width="11.85546875" customWidth="1"/>
    <col min="6424" max="6425" width="12.7109375" customWidth="1"/>
    <col min="6426" max="6426" width="11.7109375" customWidth="1"/>
    <col min="6427" max="6427" width="11.140625" customWidth="1"/>
    <col min="6428" max="6428" width="11.5703125" customWidth="1"/>
    <col min="6429" max="6429" width="13.42578125" customWidth="1"/>
    <col min="6430" max="6434" width="0" hidden="1" customWidth="1"/>
    <col min="6435" max="6457" width="9.140625" customWidth="1"/>
    <col min="6647" max="6647" width="13.7109375" customWidth="1"/>
    <col min="6657" max="6657" width="10.7109375" customWidth="1"/>
    <col min="6658" max="6658" width="14.28515625" customWidth="1"/>
    <col min="6659" max="6659" width="12" customWidth="1"/>
    <col min="6660" max="6661" width="12.42578125" customWidth="1"/>
    <col min="6662" max="6662" width="13.140625" customWidth="1"/>
    <col min="6663" max="6663" width="11.5703125" customWidth="1"/>
    <col min="6664" max="6664" width="12.140625" customWidth="1"/>
    <col min="6665" max="6665" width="12.28515625" customWidth="1"/>
    <col min="6666" max="6666" width="14.140625" customWidth="1"/>
    <col min="6667" max="6667" width="16.140625" customWidth="1"/>
    <col min="6668" max="6668" width="12.7109375" customWidth="1"/>
    <col min="6669" max="6669" width="12.42578125" customWidth="1"/>
    <col min="6670" max="6670" width="14.42578125" customWidth="1"/>
    <col min="6671" max="6671" width="11" customWidth="1"/>
    <col min="6672" max="6672" width="12" customWidth="1"/>
    <col min="6673" max="6673" width="13.42578125" customWidth="1"/>
    <col min="6674" max="6674" width="14.5703125" customWidth="1"/>
    <col min="6675" max="6675" width="12.42578125" customWidth="1"/>
    <col min="6676" max="6676" width="11.5703125" customWidth="1"/>
    <col min="6677" max="6677" width="13.28515625" customWidth="1"/>
    <col min="6678" max="6678" width="12.7109375" customWidth="1"/>
    <col min="6679" max="6679" width="11.85546875" customWidth="1"/>
    <col min="6680" max="6681" width="12.7109375" customWidth="1"/>
    <col min="6682" max="6682" width="11.7109375" customWidth="1"/>
    <col min="6683" max="6683" width="11.140625" customWidth="1"/>
    <col min="6684" max="6684" width="11.5703125" customWidth="1"/>
    <col min="6685" max="6685" width="13.42578125" customWidth="1"/>
    <col min="6686" max="6690" width="0" hidden="1" customWidth="1"/>
    <col min="6691" max="6713" width="9.140625" customWidth="1"/>
    <col min="6903" max="6903" width="13.7109375" customWidth="1"/>
    <col min="6913" max="6913" width="10.7109375" customWidth="1"/>
    <col min="6914" max="6914" width="14.28515625" customWidth="1"/>
    <col min="6915" max="6915" width="12" customWidth="1"/>
    <col min="6916" max="6917" width="12.42578125" customWidth="1"/>
    <col min="6918" max="6918" width="13.140625" customWidth="1"/>
    <col min="6919" max="6919" width="11.5703125" customWidth="1"/>
    <col min="6920" max="6920" width="12.140625" customWidth="1"/>
    <col min="6921" max="6921" width="12.28515625" customWidth="1"/>
    <col min="6922" max="6922" width="14.140625" customWidth="1"/>
    <col min="6923" max="6923" width="16.140625" customWidth="1"/>
    <col min="6924" max="6924" width="12.7109375" customWidth="1"/>
    <col min="6925" max="6925" width="12.42578125" customWidth="1"/>
    <col min="6926" max="6926" width="14.42578125" customWidth="1"/>
    <col min="6927" max="6927" width="11" customWidth="1"/>
    <col min="6928" max="6928" width="12" customWidth="1"/>
    <col min="6929" max="6929" width="13.42578125" customWidth="1"/>
    <col min="6930" max="6930" width="14.5703125" customWidth="1"/>
    <col min="6931" max="6931" width="12.42578125" customWidth="1"/>
    <col min="6932" max="6932" width="11.5703125" customWidth="1"/>
    <col min="6933" max="6933" width="13.28515625" customWidth="1"/>
    <col min="6934" max="6934" width="12.7109375" customWidth="1"/>
    <col min="6935" max="6935" width="11.85546875" customWidth="1"/>
    <col min="6936" max="6937" width="12.7109375" customWidth="1"/>
    <col min="6938" max="6938" width="11.7109375" customWidth="1"/>
    <col min="6939" max="6939" width="11.140625" customWidth="1"/>
    <col min="6940" max="6940" width="11.5703125" customWidth="1"/>
    <col min="6941" max="6941" width="13.42578125" customWidth="1"/>
    <col min="6942" max="6946" width="0" hidden="1" customWidth="1"/>
    <col min="6947" max="6969" width="9.140625" customWidth="1"/>
    <col min="7159" max="7159" width="13.7109375" customWidth="1"/>
    <col min="7169" max="7169" width="10.7109375" customWidth="1"/>
    <col min="7170" max="7170" width="14.28515625" customWidth="1"/>
    <col min="7171" max="7171" width="12" customWidth="1"/>
    <col min="7172" max="7173" width="12.42578125" customWidth="1"/>
    <col min="7174" max="7174" width="13.140625" customWidth="1"/>
    <col min="7175" max="7175" width="11.5703125" customWidth="1"/>
    <col min="7176" max="7176" width="12.140625" customWidth="1"/>
    <col min="7177" max="7177" width="12.28515625" customWidth="1"/>
    <col min="7178" max="7178" width="14.140625" customWidth="1"/>
    <col min="7179" max="7179" width="16.140625" customWidth="1"/>
    <col min="7180" max="7180" width="12.7109375" customWidth="1"/>
    <col min="7181" max="7181" width="12.42578125" customWidth="1"/>
    <col min="7182" max="7182" width="14.42578125" customWidth="1"/>
    <col min="7183" max="7183" width="11" customWidth="1"/>
    <col min="7184" max="7184" width="12" customWidth="1"/>
    <col min="7185" max="7185" width="13.42578125" customWidth="1"/>
    <col min="7186" max="7186" width="14.5703125" customWidth="1"/>
    <col min="7187" max="7187" width="12.42578125" customWidth="1"/>
    <col min="7188" max="7188" width="11.5703125" customWidth="1"/>
    <col min="7189" max="7189" width="13.28515625" customWidth="1"/>
    <col min="7190" max="7190" width="12.7109375" customWidth="1"/>
    <col min="7191" max="7191" width="11.85546875" customWidth="1"/>
    <col min="7192" max="7193" width="12.7109375" customWidth="1"/>
    <col min="7194" max="7194" width="11.7109375" customWidth="1"/>
    <col min="7195" max="7195" width="11.140625" customWidth="1"/>
    <col min="7196" max="7196" width="11.5703125" customWidth="1"/>
    <col min="7197" max="7197" width="13.42578125" customWidth="1"/>
    <col min="7198" max="7202" width="0" hidden="1" customWidth="1"/>
    <col min="7203" max="7225" width="9.140625" customWidth="1"/>
    <col min="7415" max="7415" width="13.7109375" customWidth="1"/>
    <col min="7425" max="7425" width="10.7109375" customWidth="1"/>
    <col min="7426" max="7426" width="14.28515625" customWidth="1"/>
    <col min="7427" max="7427" width="12" customWidth="1"/>
    <col min="7428" max="7429" width="12.42578125" customWidth="1"/>
    <col min="7430" max="7430" width="13.140625" customWidth="1"/>
    <col min="7431" max="7431" width="11.5703125" customWidth="1"/>
    <col min="7432" max="7432" width="12.140625" customWidth="1"/>
    <col min="7433" max="7433" width="12.28515625" customWidth="1"/>
    <col min="7434" max="7434" width="14.140625" customWidth="1"/>
    <col min="7435" max="7435" width="16.140625" customWidth="1"/>
    <col min="7436" max="7436" width="12.7109375" customWidth="1"/>
    <col min="7437" max="7437" width="12.42578125" customWidth="1"/>
    <col min="7438" max="7438" width="14.42578125" customWidth="1"/>
    <col min="7439" max="7439" width="11" customWidth="1"/>
    <col min="7440" max="7440" width="12" customWidth="1"/>
    <col min="7441" max="7441" width="13.42578125" customWidth="1"/>
    <col min="7442" max="7442" width="14.5703125" customWidth="1"/>
    <col min="7443" max="7443" width="12.42578125" customWidth="1"/>
    <col min="7444" max="7444" width="11.5703125" customWidth="1"/>
    <col min="7445" max="7445" width="13.28515625" customWidth="1"/>
    <col min="7446" max="7446" width="12.7109375" customWidth="1"/>
    <col min="7447" max="7447" width="11.85546875" customWidth="1"/>
    <col min="7448" max="7449" width="12.7109375" customWidth="1"/>
    <col min="7450" max="7450" width="11.7109375" customWidth="1"/>
    <col min="7451" max="7451" width="11.140625" customWidth="1"/>
    <col min="7452" max="7452" width="11.5703125" customWidth="1"/>
    <col min="7453" max="7453" width="13.42578125" customWidth="1"/>
    <col min="7454" max="7458" width="0" hidden="1" customWidth="1"/>
    <col min="7459" max="7481" width="9.140625" customWidth="1"/>
    <col min="7671" max="7671" width="13.7109375" customWidth="1"/>
    <col min="7681" max="7681" width="10.7109375" customWidth="1"/>
    <col min="7682" max="7682" width="14.28515625" customWidth="1"/>
    <col min="7683" max="7683" width="12" customWidth="1"/>
    <col min="7684" max="7685" width="12.42578125" customWidth="1"/>
    <col min="7686" max="7686" width="13.140625" customWidth="1"/>
    <col min="7687" max="7687" width="11.5703125" customWidth="1"/>
    <col min="7688" max="7688" width="12.140625" customWidth="1"/>
    <col min="7689" max="7689" width="12.28515625" customWidth="1"/>
    <col min="7690" max="7690" width="14.140625" customWidth="1"/>
    <col min="7691" max="7691" width="16.140625" customWidth="1"/>
    <col min="7692" max="7692" width="12.7109375" customWidth="1"/>
    <col min="7693" max="7693" width="12.42578125" customWidth="1"/>
    <col min="7694" max="7694" width="14.42578125" customWidth="1"/>
    <col min="7695" max="7695" width="11" customWidth="1"/>
    <col min="7696" max="7696" width="12" customWidth="1"/>
    <col min="7697" max="7697" width="13.42578125" customWidth="1"/>
    <col min="7698" max="7698" width="14.5703125" customWidth="1"/>
    <col min="7699" max="7699" width="12.42578125" customWidth="1"/>
    <col min="7700" max="7700" width="11.5703125" customWidth="1"/>
    <col min="7701" max="7701" width="13.28515625" customWidth="1"/>
    <col min="7702" max="7702" width="12.7109375" customWidth="1"/>
    <col min="7703" max="7703" width="11.85546875" customWidth="1"/>
    <col min="7704" max="7705" width="12.7109375" customWidth="1"/>
    <col min="7706" max="7706" width="11.7109375" customWidth="1"/>
    <col min="7707" max="7707" width="11.140625" customWidth="1"/>
    <col min="7708" max="7708" width="11.5703125" customWidth="1"/>
    <col min="7709" max="7709" width="13.42578125" customWidth="1"/>
    <col min="7710" max="7714" width="0" hidden="1" customWidth="1"/>
    <col min="7715" max="7737" width="9.140625" customWidth="1"/>
    <col min="7927" max="7927" width="13.7109375" customWidth="1"/>
    <col min="7937" max="7937" width="10.7109375" customWidth="1"/>
    <col min="7938" max="7938" width="14.28515625" customWidth="1"/>
    <col min="7939" max="7939" width="12" customWidth="1"/>
    <col min="7940" max="7941" width="12.42578125" customWidth="1"/>
    <col min="7942" max="7942" width="13.140625" customWidth="1"/>
    <col min="7943" max="7943" width="11.5703125" customWidth="1"/>
    <col min="7944" max="7944" width="12.140625" customWidth="1"/>
    <col min="7945" max="7945" width="12.28515625" customWidth="1"/>
    <col min="7946" max="7946" width="14.140625" customWidth="1"/>
    <col min="7947" max="7947" width="16.140625" customWidth="1"/>
    <col min="7948" max="7948" width="12.7109375" customWidth="1"/>
    <col min="7949" max="7949" width="12.42578125" customWidth="1"/>
    <col min="7950" max="7950" width="14.42578125" customWidth="1"/>
    <col min="7951" max="7951" width="11" customWidth="1"/>
    <col min="7952" max="7952" width="12" customWidth="1"/>
    <col min="7953" max="7953" width="13.42578125" customWidth="1"/>
    <col min="7954" max="7954" width="14.5703125" customWidth="1"/>
    <col min="7955" max="7955" width="12.42578125" customWidth="1"/>
    <col min="7956" max="7956" width="11.5703125" customWidth="1"/>
    <col min="7957" max="7957" width="13.28515625" customWidth="1"/>
    <col min="7958" max="7958" width="12.7109375" customWidth="1"/>
    <col min="7959" max="7959" width="11.85546875" customWidth="1"/>
    <col min="7960" max="7961" width="12.7109375" customWidth="1"/>
    <col min="7962" max="7962" width="11.7109375" customWidth="1"/>
    <col min="7963" max="7963" width="11.140625" customWidth="1"/>
    <col min="7964" max="7964" width="11.5703125" customWidth="1"/>
    <col min="7965" max="7965" width="13.42578125" customWidth="1"/>
    <col min="7966" max="7970" width="0" hidden="1" customWidth="1"/>
    <col min="7971" max="7993" width="9.140625" customWidth="1"/>
    <col min="8183" max="8183" width="13.7109375" customWidth="1"/>
    <col min="8193" max="8193" width="10.7109375" customWidth="1"/>
    <col min="8194" max="8194" width="14.28515625" customWidth="1"/>
    <col min="8195" max="8195" width="12" customWidth="1"/>
    <col min="8196" max="8197" width="12.42578125" customWidth="1"/>
    <col min="8198" max="8198" width="13.140625" customWidth="1"/>
    <col min="8199" max="8199" width="11.5703125" customWidth="1"/>
    <col min="8200" max="8200" width="12.140625" customWidth="1"/>
    <col min="8201" max="8201" width="12.28515625" customWidth="1"/>
    <col min="8202" max="8202" width="14.140625" customWidth="1"/>
    <col min="8203" max="8203" width="16.140625" customWidth="1"/>
    <col min="8204" max="8204" width="12.7109375" customWidth="1"/>
    <col min="8205" max="8205" width="12.42578125" customWidth="1"/>
    <col min="8206" max="8206" width="14.42578125" customWidth="1"/>
    <col min="8207" max="8207" width="11" customWidth="1"/>
    <col min="8208" max="8208" width="12" customWidth="1"/>
    <col min="8209" max="8209" width="13.42578125" customWidth="1"/>
    <col min="8210" max="8210" width="14.5703125" customWidth="1"/>
    <col min="8211" max="8211" width="12.42578125" customWidth="1"/>
    <col min="8212" max="8212" width="11.5703125" customWidth="1"/>
    <col min="8213" max="8213" width="13.28515625" customWidth="1"/>
    <col min="8214" max="8214" width="12.7109375" customWidth="1"/>
    <col min="8215" max="8215" width="11.85546875" customWidth="1"/>
    <col min="8216" max="8217" width="12.7109375" customWidth="1"/>
    <col min="8218" max="8218" width="11.7109375" customWidth="1"/>
    <col min="8219" max="8219" width="11.140625" customWidth="1"/>
    <col min="8220" max="8220" width="11.5703125" customWidth="1"/>
    <col min="8221" max="8221" width="13.42578125" customWidth="1"/>
    <col min="8222" max="8226" width="0" hidden="1" customWidth="1"/>
    <col min="8227" max="8249" width="9.140625" customWidth="1"/>
    <col min="8439" max="8439" width="13.7109375" customWidth="1"/>
    <col min="8449" max="8449" width="10.7109375" customWidth="1"/>
    <col min="8450" max="8450" width="14.28515625" customWidth="1"/>
    <col min="8451" max="8451" width="12" customWidth="1"/>
    <col min="8452" max="8453" width="12.42578125" customWidth="1"/>
    <col min="8454" max="8454" width="13.140625" customWidth="1"/>
    <col min="8455" max="8455" width="11.5703125" customWidth="1"/>
    <col min="8456" max="8456" width="12.140625" customWidth="1"/>
    <col min="8457" max="8457" width="12.28515625" customWidth="1"/>
    <col min="8458" max="8458" width="14.140625" customWidth="1"/>
    <col min="8459" max="8459" width="16.140625" customWidth="1"/>
    <col min="8460" max="8460" width="12.7109375" customWidth="1"/>
    <col min="8461" max="8461" width="12.42578125" customWidth="1"/>
    <col min="8462" max="8462" width="14.42578125" customWidth="1"/>
    <col min="8463" max="8463" width="11" customWidth="1"/>
    <col min="8464" max="8464" width="12" customWidth="1"/>
    <col min="8465" max="8465" width="13.42578125" customWidth="1"/>
    <col min="8466" max="8466" width="14.5703125" customWidth="1"/>
    <col min="8467" max="8467" width="12.42578125" customWidth="1"/>
    <col min="8468" max="8468" width="11.5703125" customWidth="1"/>
    <col min="8469" max="8469" width="13.28515625" customWidth="1"/>
    <col min="8470" max="8470" width="12.7109375" customWidth="1"/>
    <col min="8471" max="8471" width="11.85546875" customWidth="1"/>
    <col min="8472" max="8473" width="12.7109375" customWidth="1"/>
    <col min="8474" max="8474" width="11.7109375" customWidth="1"/>
    <col min="8475" max="8475" width="11.140625" customWidth="1"/>
    <col min="8476" max="8476" width="11.5703125" customWidth="1"/>
    <col min="8477" max="8477" width="13.42578125" customWidth="1"/>
    <col min="8478" max="8482" width="0" hidden="1" customWidth="1"/>
    <col min="8483" max="8505" width="9.140625" customWidth="1"/>
    <col min="8695" max="8695" width="13.7109375" customWidth="1"/>
    <col min="8705" max="8705" width="10.7109375" customWidth="1"/>
    <col min="8706" max="8706" width="14.28515625" customWidth="1"/>
    <col min="8707" max="8707" width="12" customWidth="1"/>
    <col min="8708" max="8709" width="12.42578125" customWidth="1"/>
    <col min="8710" max="8710" width="13.140625" customWidth="1"/>
    <col min="8711" max="8711" width="11.5703125" customWidth="1"/>
    <col min="8712" max="8712" width="12.140625" customWidth="1"/>
    <col min="8713" max="8713" width="12.28515625" customWidth="1"/>
    <col min="8714" max="8714" width="14.140625" customWidth="1"/>
    <col min="8715" max="8715" width="16.140625" customWidth="1"/>
    <col min="8716" max="8716" width="12.7109375" customWidth="1"/>
    <col min="8717" max="8717" width="12.42578125" customWidth="1"/>
    <col min="8718" max="8718" width="14.42578125" customWidth="1"/>
    <col min="8719" max="8719" width="11" customWidth="1"/>
    <col min="8720" max="8720" width="12" customWidth="1"/>
    <col min="8721" max="8721" width="13.42578125" customWidth="1"/>
    <col min="8722" max="8722" width="14.5703125" customWidth="1"/>
    <col min="8723" max="8723" width="12.42578125" customWidth="1"/>
    <col min="8724" max="8724" width="11.5703125" customWidth="1"/>
    <col min="8725" max="8725" width="13.28515625" customWidth="1"/>
    <col min="8726" max="8726" width="12.7109375" customWidth="1"/>
    <col min="8727" max="8727" width="11.85546875" customWidth="1"/>
    <col min="8728" max="8729" width="12.7109375" customWidth="1"/>
    <col min="8730" max="8730" width="11.7109375" customWidth="1"/>
    <col min="8731" max="8731" width="11.140625" customWidth="1"/>
    <col min="8732" max="8732" width="11.5703125" customWidth="1"/>
    <col min="8733" max="8733" width="13.42578125" customWidth="1"/>
    <col min="8734" max="8738" width="0" hidden="1" customWidth="1"/>
    <col min="8739" max="8761" width="9.140625" customWidth="1"/>
    <col min="8951" max="8951" width="13.7109375" customWidth="1"/>
    <col min="8961" max="8961" width="10.7109375" customWidth="1"/>
    <col min="8962" max="8962" width="14.28515625" customWidth="1"/>
    <col min="8963" max="8963" width="12" customWidth="1"/>
    <col min="8964" max="8965" width="12.42578125" customWidth="1"/>
    <col min="8966" max="8966" width="13.140625" customWidth="1"/>
    <col min="8967" max="8967" width="11.5703125" customWidth="1"/>
    <col min="8968" max="8968" width="12.140625" customWidth="1"/>
    <col min="8969" max="8969" width="12.28515625" customWidth="1"/>
    <col min="8970" max="8970" width="14.140625" customWidth="1"/>
    <col min="8971" max="8971" width="16.140625" customWidth="1"/>
    <col min="8972" max="8972" width="12.7109375" customWidth="1"/>
    <col min="8973" max="8973" width="12.42578125" customWidth="1"/>
    <col min="8974" max="8974" width="14.42578125" customWidth="1"/>
    <col min="8975" max="8975" width="11" customWidth="1"/>
    <col min="8976" max="8976" width="12" customWidth="1"/>
    <col min="8977" max="8977" width="13.42578125" customWidth="1"/>
    <col min="8978" max="8978" width="14.5703125" customWidth="1"/>
    <col min="8979" max="8979" width="12.42578125" customWidth="1"/>
    <col min="8980" max="8980" width="11.5703125" customWidth="1"/>
    <col min="8981" max="8981" width="13.28515625" customWidth="1"/>
    <col min="8982" max="8982" width="12.7109375" customWidth="1"/>
    <col min="8983" max="8983" width="11.85546875" customWidth="1"/>
    <col min="8984" max="8985" width="12.7109375" customWidth="1"/>
    <col min="8986" max="8986" width="11.7109375" customWidth="1"/>
    <col min="8987" max="8987" width="11.140625" customWidth="1"/>
    <col min="8988" max="8988" width="11.5703125" customWidth="1"/>
    <col min="8989" max="8989" width="13.42578125" customWidth="1"/>
    <col min="8990" max="8994" width="0" hidden="1" customWidth="1"/>
    <col min="8995" max="9017" width="9.140625" customWidth="1"/>
    <col min="9207" max="9207" width="13.7109375" customWidth="1"/>
    <col min="9217" max="9217" width="10.7109375" customWidth="1"/>
    <col min="9218" max="9218" width="14.28515625" customWidth="1"/>
    <col min="9219" max="9219" width="12" customWidth="1"/>
    <col min="9220" max="9221" width="12.42578125" customWidth="1"/>
    <col min="9222" max="9222" width="13.140625" customWidth="1"/>
    <col min="9223" max="9223" width="11.5703125" customWidth="1"/>
    <col min="9224" max="9224" width="12.140625" customWidth="1"/>
    <col min="9225" max="9225" width="12.28515625" customWidth="1"/>
    <col min="9226" max="9226" width="14.140625" customWidth="1"/>
    <col min="9227" max="9227" width="16.140625" customWidth="1"/>
    <col min="9228" max="9228" width="12.7109375" customWidth="1"/>
    <col min="9229" max="9229" width="12.42578125" customWidth="1"/>
    <col min="9230" max="9230" width="14.42578125" customWidth="1"/>
    <col min="9231" max="9231" width="11" customWidth="1"/>
    <col min="9232" max="9232" width="12" customWidth="1"/>
    <col min="9233" max="9233" width="13.42578125" customWidth="1"/>
    <col min="9234" max="9234" width="14.5703125" customWidth="1"/>
    <col min="9235" max="9235" width="12.42578125" customWidth="1"/>
    <col min="9236" max="9236" width="11.5703125" customWidth="1"/>
    <col min="9237" max="9237" width="13.28515625" customWidth="1"/>
    <col min="9238" max="9238" width="12.7109375" customWidth="1"/>
    <col min="9239" max="9239" width="11.85546875" customWidth="1"/>
    <col min="9240" max="9241" width="12.7109375" customWidth="1"/>
    <col min="9242" max="9242" width="11.7109375" customWidth="1"/>
    <col min="9243" max="9243" width="11.140625" customWidth="1"/>
    <col min="9244" max="9244" width="11.5703125" customWidth="1"/>
    <col min="9245" max="9245" width="13.42578125" customWidth="1"/>
    <col min="9246" max="9250" width="0" hidden="1" customWidth="1"/>
    <col min="9251" max="9273" width="9.140625" customWidth="1"/>
    <col min="9463" max="9463" width="13.7109375" customWidth="1"/>
    <col min="9473" max="9473" width="10.7109375" customWidth="1"/>
    <col min="9474" max="9474" width="14.28515625" customWidth="1"/>
    <col min="9475" max="9475" width="12" customWidth="1"/>
    <col min="9476" max="9477" width="12.42578125" customWidth="1"/>
    <col min="9478" max="9478" width="13.140625" customWidth="1"/>
    <col min="9479" max="9479" width="11.5703125" customWidth="1"/>
    <col min="9480" max="9480" width="12.140625" customWidth="1"/>
    <col min="9481" max="9481" width="12.28515625" customWidth="1"/>
    <col min="9482" max="9482" width="14.140625" customWidth="1"/>
    <col min="9483" max="9483" width="16.140625" customWidth="1"/>
    <col min="9484" max="9484" width="12.7109375" customWidth="1"/>
    <col min="9485" max="9485" width="12.42578125" customWidth="1"/>
    <col min="9486" max="9486" width="14.42578125" customWidth="1"/>
    <col min="9487" max="9487" width="11" customWidth="1"/>
    <col min="9488" max="9488" width="12" customWidth="1"/>
    <col min="9489" max="9489" width="13.42578125" customWidth="1"/>
    <col min="9490" max="9490" width="14.5703125" customWidth="1"/>
    <col min="9491" max="9491" width="12.42578125" customWidth="1"/>
    <col min="9492" max="9492" width="11.5703125" customWidth="1"/>
    <col min="9493" max="9493" width="13.28515625" customWidth="1"/>
    <col min="9494" max="9494" width="12.7109375" customWidth="1"/>
    <col min="9495" max="9495" width="11.85546875" customWidth="1"/>
    <col min="9496" max="9497" width="12.7109375" customWidth="1"/>
    <col min="9498" max="9498" width="11.7109375" customWidth="1"/>
    <col min="9499" max="9499" width="11.140625" customWidth="1"/>
    <col min="9500" max="9500" width="11.5703125" customWidth="1"/>
    <col min="9501" max="9501" width="13.42578125" customWidth="1"/>
    <col min="9502" max="9506" width="0" hidden="1" customWidth="1"/>
    <col min="9507" max="9529" width="9.140625" customWidth="1"/>
    <col min="9719" max="9719" width="13.7109375" customWidth="1"/>
    <col min="9729" max="9729" width="10.7109375" customWidth="1"/>
    <col min="9730" max="9730" width="14.28515625" customWidth="1"/>
    <col min="9731" max="9731" width="12" customWidth="1"/>
    <col min="9732" max="9733" width="12.42578125" customWidth="1"/>
    <col min="9734" max="9734" width="13.140625" customWidth="1"/>
    <col min="9735" max="9735" width="11.5703125" customWidth="1"/>
    <col min="9736" max="9736" width="12.140625" customWidth="1"/>
    <col min="9737" max="9737" width="12.28515625" customWidth="1"/>
    <col min="9738" max="9738" width="14.140625" customWidth="1"/>
    <col min="9739" max="9739" width="16.140625" customWidth="1"/>
    <col min="9740" max="9740" width="12.7109375" customWidth="1"/>
    <col min="9741" max="9741" width="12.42578125" customWidth="1"/>
    <col min="9742" max="9742" width="14.42578125" customWidth="1"/>
    <col min="9743" max="9743" width="11" customWidth="1"/>
    <col min="9744" max="9744" width="12" customWidth="1"/>
    <col min="9745" max="9745" width="13.42578125" customWidth="1"/>
    <col min="9746" max="9746" width="14.5703125" customWidth="1"/>
    <col min="9747" max="9747" width="12.42578125" customWidth="1"/>
    <col min="9748" max="9748" width="11.5703125" customWidth="1"/>
    <col min="9749" max="9749" width="13.28515625" customWidth="1"/>
    <col min="9750" max="9750" width="12.7109375" customWidth="1"/>
    <col min="9751" max="9751" width="11.85546875" customWidth="1"/>
    <col min="9752" max="9753" width="12.7109375" customWidth="1"/>
    <col min="9754" max="9754" width="11.7109375" customWidth="1"/>
    <col min="9755" max="9755" width="11.140625" customWidth="1"/>
    <col min="9756" max="9756" width="11.5703125" customWidth="1"/>
    <col min="9757" max="9757" width="13.42578125" customWidth="1"/>
    <col min="9758" max="9762" width="0" hidden="1" customWidth="1"/>
    <col min="9763" max="9785" width="9.140625" customWidth="1"/>
    <col min="9975" max="9975" width="13.7109375" customWidth="1"/>
    <col min="9985" max="9985" width="10.7109375" customWidth="1"/>
    <col min="9986" max="9986" width="14.28515625" customWidth="1"/>
    <col min="9987" max="9987" width="12" customWidth="1"/>
    <col min="9988" max="9989" width="12.42578125" customWidth="1"/>
    <col min="9990" max="9990" width="13.140625" customWidth="1"/>
    <col min="9991" max="9991" width="11.5703125" customWidth="1"/>
    <col min="9992" max="9992" width="12.140625" customWidth="1"/>
    <col min="9993" max="9993" width="12.28515625" customWidth="1"/>
    <col min="9994" max="9994" width="14.140625" customWidth="1"/>
    <col min="9995" max="9995" width="16.140625" customWidth="1"/>
    <col min="9996" max="9996" width="12.7109375" customWidth="1"/>
    <col min="9997" max="9997" width="12.42578125" customWidth="1"/>
    <col min="9998" max="9998" width="14.42578125" customWidth="1"/>
    <col min="9999" max="9999" width="11" customWidth="1"/>
    <col min="10000" max="10000" width="12" customWidth="1"/>
    <col min="10001" max="10001" width="13.42578125" customWidth="1"/>
    <col min="10002" max="10002" width="14.5703125" customWidth="1"/>
    <col min="10003" max="10003" width="12.42578125" customWidth="1"/>
    <col min="10004" max="10004" width="11.5703125" customWidth="1"/>
    <col min="10005" max="10005" width="13.28515625" customWidth="1"/>
    <col min="10006" max="10006" width="12.7109375" customWidth="1"/>
    <col min="10007" max="10007" width="11.85546875" customWidth="1"/>
    <col min="10008" max="10009" width="12.7109375" customWidth="1"/>
    <col min="10010" max="10010" width="11.7109375" customWidth="1"/>
    <col min="10011" max="10011" width="11.140625" customWidth="1"/>
    <col min="10012" max="10012" width="11.5703125" customWidth="1"/>
    <col min="10013" max="10013" width="13.42578125" customWidth="1"/>
    <col min="10014" max="10018" width="0" hidden="1" customWidth="1"/>
    <col min="10019" max="10041" width="9.140625" customWidth="1"/>
    <col min="10231" max="10231" width="13.7109375" customWidth="1"/>
    <col min="10241" max="10241" width="10.7109375" customWidth="1"/>
    <col min="10242" max="10242" width="14.28515625" customWidth="1"/>
    <col min="10243" max="10243" width="12" customWidth="1"/>
    <col min="10244" max="10245" width="12.42578125" customWidth="1"/>
    <col min="10246" max="10246" width="13.140625" customWidth="1"/>
    <col min="10247" max="10247" width="11.5703125" customWidth="1"/>
    <col min="10248" max="10248" width="12.140625" customWidth="1"/>
    <col min="10249" max="10249" width="12.28515625" customWidth="1"/>
    <col min="10250" max="10250" width="14.140625" customWidth="1"/>
    <col min="10251" max="10251" width="16.140625" customWidth="1"/>
    <col min="10252" max="10252" width="12.7109375" customWidth="1"/>
    <col min="10253" max="10253" width="12.42578125" customWidth="1"/>
    <col min="10254" max="10254" width="14.42578125" customWidth="1"/>
    <col min="10255" max="10255" width="11" customWidth="1"/>
    <col min="10256" max="10256" width="12" customWidth="1"/>
    <col min="10257" max="10257" width="13.42578125" customWidth="1"/>
    <col min="10258" max="10258" width="14.5703125" customWidth="1"/>
    <col min="10259" max="10259" width="12.42578125" customWidth="1"/>
    <col min="10260" max="10260" width="11.5703125" customWidth="1"/>
    <col min="10261" max="10261" width="13.28515625" customWidth="1"/>
    <col min="10262" max="10262" width="12.7109375" customWidth="1"/>
    <col min="10263" max="10263" width="11.85546875" customWidth="1"/>
    <col min="10264" max="10265" width="12.7109375" customWidth="1"/>
    <col min="10266" max="10266" width="11.7109375" customWidth="1"/>
    <col min="10267" max="10267" width="11.140625" customWidth="1"/>
    <col min="10268" max="10268" width="11.5703125" customWidth="1"/>
    <col min="10269" max="10269" width="13.42578125" customWidth="1"/>
    <col min="10270" max="10274" width="0" hidden="1" customWidth="1"/>
    <col min="10275" max="10297" width="9.140625" customWidth="1"/>
    <col min="10487" max="10487" width="13.7109375" customWidth="1"/>
    <col min="10497" max="10497" width="10.7109375" customWidth="1"/>
    <col min="10498" max="10498" width="14.28515625" customWidth="1"/>
    <col min="10499" max="10499" width="12" customWidth="1"/>
    <col min="10500" max="10501" width="12.42578125" customWidth="1"/>
    <col min="10502" max="10502" width="13.140625" customWidth="1"/>
    <col min="10503" max="10503" width="11.5703125" customWidth="1"/>
    <col min="10504" max="10504" width="12.140625" customWidth="1"/>
    <col min="10505" max="10505" width="12.28515625" customWidth="1"/>
    <col min="10506" max="10506" width="14.140625" customWidth="1"/>
    <col min="10507" max="10507" width="16.140625" customWidth="1"/>
    <col min="10508" max="10508" width="12.7109375" customWidth="1"/>
    <col min="10509" max="10509" width="12.42578125" customWidth="1"/>
    <col min="10510" max="10510" width="14.42578125" customWidth="1"/>
    <col min="10511" max="10511" width="11" customWidth="1"/>
    <col min="10512" max="10512" width="12" customWidth="1"/>
    <col min="10513" max="10513" width="13.42578125" customWidth="1"/>
    <col min="10514" max="10514" width="14.5703125" customWidth="1"/>
    <col min="10515" max="10515" width="12.42578125" customWidth="1"/>
    <col min="10516" max="10516" width="11.5703125" customWidth="1"/>
    <col min="10517" max="10517" width="13.28515625" customWidth="1"/>
    <col min="10518" max="10518" width="12.7109375" customWidth="1"/>
    <col min="10519" max="10519" width="11.85546875" customWidth="1"/>
    <col min="10520" max="10521" width="12.7109375" customWidth="1"/>
    <col min="10522" max="10522" width="11.7109375" customWidth="1"/>
    <col min="10523" max="10523" width="11.140625" customWidth="1"/>
    <col min="10524" max="10524" width="11.5703125" customWidth="1"/>
    <col min="10525" max="10525" width="13.42578125" customWidth="1"/>
    <col min="10526" max="10530" width="0" hidden="1" customWidth="1"/>
    <col min="10531" max="10553" width="9.140625" customWidth="1"/>
    <col min="10743" max="10743" width="13.7109375" customWidth="1"/>
    <col min="10753" max="10753" width="10.7109375" customWidth="1"/>
    <col min="10754" max="10754" width="14.28515625" customWidth="1"/>
    <col min="10755" max="10755" width="12" customWidth="1"/>
    <col min="10756" max="10757" width="12.42578125" customWidth="1"/>
    <col min="10758" max="10758" width="13.140625" customWidth="1"/>
    <col min="10759" max="10759" width="11.5703125" customWidth="1"/>
    <col min="10760" max="10760" width="12.140625" customWidth="1"/>
    <col min="10761" max="10761" width="12.28515625" customWidth="1"/>
    <col min="10762" max="10762" width="14.140625" customWidth="1"/>
    <col min="10763" max="10763" width="16.140625" customWidth="1"/>
    <col min="10764" max="10764" width="12.7109375" customWidth="1"/>
    <col min="10765" max="10765" width="12.42578125" customWidth="1"/>
    <col min="10766" max="10766" width="14.42578125" customWidth="1"/>
    <col min="10767" max="10767" width="11" customWidth="1"/>
    <col min="10768" max="10768" width="12" customWidth="1"/>
    <col min="10769" max="10769" width="13.42578125" customWidth="1"/>
    <col min="10770" max="10770" width="14.5703125" customWidth="1"/>
    <col min="10771" max="10771" width="12.42578125" customWidth="1"/>
    <col min="10772" max="10772" width="11.5703125" customWidth="1"/>
    <col min="10773" max="10773" width="13.28515625" customWidth="1"/>
    <col min="10774" max="10774" width="12.7109375" customWidth="1"/>
    <col min="10775" max="10775" width="11.85546875" customWidth="1"/>
    <col min="10776" max="10777" width="12.7109375" customWidth="1"/>
    <col min="10778" max="10778" width="11.7109375" customWidth="1"/>
    <col min="10779" max="10779" width="11.140625" customWidth="1"/>
    <col min="10780" max="10780" width="11.5703125" customWidth="1"/>
    <col min="10781" max="10781" width="13.42578125" customWidth="1"/>
    <col min="10782" max="10786" width="0" hidden="1" customWidth="1"/>
    <col min="10787" max="10809" width="9.140625" customWidth="1"/>
    <col min="10999" max="10999" width="13.7109375" customWidth="1"/>
    <col min="11009" max="11009" width="10.7109375" customWidth="1"/>
    <col min="11010" max="11010" width="14.28515625" customWidth="1"/>
    <col min="11011" max="11011" width="12" customWidth="1"/>
    <col min="11012" max="11013" width="12.42578125" customWidth="1"/>
    <col min="11014" max="11014" width="13.140625" customWidth="1"/>
    <col min="11015" max="11015" width="11.5703125" customWidth="1"/>
    <col min="11016" max="11016" width="12.140625" customWidth="1"/>
    <col min="11017" max="11017" width="12.28515625" customWidth="1"/>
    <col min="11018" max="11018" width="14.140625" customWidth="1"/>
    <col min="11019" max="11019" width="16.140625" customWidth="1"/>
    <col min="11020" max="11020" width="12.7109375" customWidth="1"/>
    <col min="11021" max="11021" width="12.42578125" customWidth="1"/>
    <col min="11022" max="11022" width="14.42578125" customWidth="1"/>
    <col min="11023" max="11023" width="11" customWidth="1"/>
    <col min="11024" max="11024" width="12" customWidth="1"/>
    <col min="11025" max="11025" width="13.42578125" customWidth="1"/>
    <col min="11026" max="11026" width="14.5703125" customWidth="1"/>
    <col min="11027" max="11027" width="12.42578125" customWidth="1"/>
    <col min="11028" max="11028" width="11.5703125" customWidth="1"/>
    <col min="11029" max="11029" width="13.28515625" customWidth="1"/>
    <col min="11030" max="11030" width="12.7109375" customWidth="1"/>
    <col min="11031" max="11031" width="11.85546875" customWidth="1"/>
    <col min="11032" max="11033" width="12.7109375" customWidth="1"/>
    <col min="11034" max="11034" width="11.7109375" customWidth="1"/>
    <col min="11035" max="11035" width="11.140625" customWidth="1"/>
    <col min="11036" max="11036" width="11.5703125" customWidth="1"/>
    <col min="11037" max="11037" width="13.42578125" customWidth="1"/>
    <col min="11038" max="11042" width="0" hidden="1" customWidth="1"/>
    <col min="11043" max="11065" width="9.140625" customWidth="1"/>
    <col min="11255" max="11255" width="13.7109375" customWidth="1"/>
    <col min="11265" max="11265" width="10.7109375" customWidth="1"/>
    <col min="11266" max="11266" width="14.28515625" customWidth="1"/>
    <col min="11267" max="11267" width="12" customWidth="1"/>
    <col min="11268" max="11269" width="12.42578125" customWidth="1"/>
    <col min="11270" max="11270" width="13.140625" customWidth="1"/>
    <col min="11271" max="11271" width="11.5703125" customWidth="1"/>
    <col min="11272" max="11272" width="12.140625" customWidth="1"/>
    <col min="11273" max="11273" width="12.28515625" customWidth="1"/>
    <col min="11274" max="11274" width="14.140625" customWidth="1"/>
    <col min="11275" max="11275" width="16.140625" customWidth="1"/>
    <col min="11276" max="11276" width="12.7109375" customWidth="1"/>
    <col min="11277" max="11277" width="12.42578125" customWidth="1"/>
    <col min="11278" max="11278" width="14.42578125" customWidth="1"/>
    <col min="11279" max="11279" width="11" customWidth="1"/>
    <col min="11280" max="11280" width="12" customWidth="1"/>
    <col min="11281" max="11281" width="13.42578125" customWidth="1"/>
    <col min="11282" max="11282" width="14.5703125" customWidth="1"/>
    <col min="11283" max="11283" width="12.42578125" customWidth="1"/>
    <col min="11284" max="11284" width="11.5703125" customWidth="1"/>
    <col min="11285" max="11285" width="13.28515625" customWidth="1"/>
    <col min="11286" max="11286" width="12.7109375" customWidth="1"/>
    <col min="11287" max="11287" width="11.85546875" customWidth="1"/>
    <col min="11288" max="11289" width="12.7109375" customWidth="1"/>
    <col min="11290" max="11290" width="11.7109375" customWidth="1"/>
    <col min="11291" max="11291" width="11.140625" customWidth="1"/>
    <col min="11292" max="11292" width="11.5703125" customWidth="1"/>
    <col min="11293" max="11293" width="13.42578125" customWidth="1"/>
    <col min="11294" max="11298" width="0" hidden="1" customWidth="1"/>
    <col min="11299" max="11321" width="9.140625" customWidth="1"/>
    <col min="11511" max="11511" width="13.7109375" customWidth="1"/>
    <col min="11521" max="11521" width="10.7109375" customWidth="1"/>
    <col min="11522" max="11522" width="14.28515625" customWidth="1"/>
    <col min="11523" max="11523" width="12" customWidth="1"/>
    <col min="11524" max="11525" width="12.42578125" customWidth="1"/>
    <col min="11526" max="11526" width="13.140625" customWidth="1"/>
    <col min="11527" max="11527" width="11.5703125" customWidth="1"/>
    <col min="11528" max="11528" width="12.140625" customWidth="1"/>
    <col min="11529" max="11529" width="12.28515625" customWidth="1"/>
    <col min="11530" max="11530" width="14.140625" customWidth="1"/>
    <col min="11531" max="11531" width="16.140625" customWidth="1"/>
    <col min="11532" max="11532" width="12.7109375" customWidth="1"/>
    <col min="11533" max="11533" width="12.42578125" customWidth="1"/>
    <col min="11534" max="11534" width="14.42578125" customWidth="1"/>
    <col min="11535" max="11535" width="11" customWidth="1"/>
    <col min="11536" max="11536" width="12" customWidth="1"/>
    <col min="11537" max="11537" width="13.42578125" customWidth="1"/>
    <col min="11538" max="11538" width="14.5703125" customWidth="1"/>
    <col min="11539" max="11539" width="12.42578125" customWidth="1"/>
    <col min="11540" max="11540" width="11.5703125" customWidth="1"/>
    <col min="11541" max="11541" width="13.28515625" customWidth="1"/>
    <col min="11542" max="11542" width="12.7109375" customWidth="1"/>
    <col min="11543" max="11543" width="11.85546875" customWidth="1"/>
    <col min="11544" max="11545" width="12.7109375" customWidth="1"/>
    <col min="11546" max="11546" width="11.7109375" customWidth="1"/>
    <col min="11547" max="11547" width="11.140625" customWidth="1"/>
    <col min="11548" max="11548" width="11.5703125" customWidth="1"/>
    <col min="11549" max="11549" width="13.42578125" customWidth="1"/>
    <col min="11550" max="11554" width="0" hidden="1" customWidth="1"/>
    <col min="11555" max="11577" width="9.140625" customWidth="1"/>
    <col min="11767" max="11767" width="13.7109375" customWidth="1"/>
    <col min="11777" max="11777" width="10.7109375" customWidth="1"/>
    <col min="11778" max="11778" width="14.28515625" customWidth="1"/>
    <col min="11779" max="11779" width="12" customWidth="1"/>
    <col min="11780" max="11781" width="12.42578125" customWidth="1"/>
    <col min="11782" max="11782" width="13.140625" customWidth="1"/>
    <col min="11783" max="11783" width="11.5703125" customWidth="1"/>
    <col min="11784" max="11784" width="12.140625" customWidth="1"/>
    <col min="11785" max="11785" width="12.28515625" customWidth="1"/>
    <col min="11786" max="11786" width="14.140625" customWidth="1"/>
    <col min="11787" max="11787" width="16.140625" customWidth="1"/>
    <col min="11788" max="11788" width="12.7109375" customWidth="1"/>
    <col min="11789" max="11789" width="12.42578125" customWidth="1"/>
    <col min="11790" max="11790" width="14.42578125" customWidth="1"/>
    <col min="11791" max="11791" width="11" customWidth="1"/>
    <col min="11792" max="11792" width="12" customWidth="1"/>
    <col min="11793" max="11793" width="13.42578125" customWidth="1"/>
    <col min="11794" max="11794" width="14.5703125" customWidth="1"/>
    <col min="11795" max="11795" width="12.42578125" customWidth="1"/>
    <col min="11796" max="11796" width="11.5703125" customWidth="1"/>
    <col min="11797" max="11797" width="13.28515625" customWidth="1"/>
    <col min="11798" max="11798" width="12.7109375" customWidth="1"/>
    <col min="11799" max="11799" width="11.85546875" customWidth="1"/>
    <col min="11800" max="11801" width="12.7109375" customWidth="1"/>
    <col min="11802" max="11802" width="11.7109375" customWidth="1"/>
    <col min="11803" max="11803" width="11.140625" customWidth="1"/>
    <col min="11804" max="11804" width="11.5703125" customWidth="1"/>
    <col min="11805" max="11805" width="13.42578125" customWidth="1"/>
    <col min="11806" max="11810" width="0" hidden="1" customWidth="1"/>
    <col min="11811" max="11833" width="9.140625" customWidth="1"/>
    <col min="12023" max="12023" width="13.7109375" customWidth="1"/>
    <col min="12033" max="12033" width="10.7109375" customWidth="1"/>
    <col min="12034" max="12034" width="14.28515625" customWidth="1"/>
    <col min="12035" max="12035" width="12" customWidth="1"/>
    <col min="12036" max="12037" width="12.42578125" customWidth="1"/>
    <col min="12038" max="12038" width="13.140625" customWidth="1"/>
    <col min="12039" max="12039" width="11.5703125" customWidth="1"/>
    <col min="12040" max="12040" width="12.140625" customWidth="1"/>
    <col min="12041" max="12041" width="12.28515625" customWidth="1"/>
    <col min="12042" max="12042" width="14.140625" customWidth="1"/>
    <col min="12043" max="12043" width="16.140625" customWidth="1"/>
    <col min="12044" max="12044" width="12.7109375" customWidth="1"/>
    <col min="12045" max="12045" width="12.42578125" customWidth="1"/>
    <col min="12046" max="12046" width="14.42578125" customWidth="1"/>
    <col min="12047" max="12047" width="11" customWidth="1"/>
    <col min="12048" max="12048" width="12" customWidth="1"/>
    <col min="12049" max="12049" width="13.42578125" customWidth="1"/>
    <col min="12050" max="12050" width="14.5703125" customWidth="1"/>
    <col min="12051" max="12051" width="12.42578125" customWidth="1"/>
    <col min="12052" max="12052" width="11.5703125" customWidth="1"/>
    <col min="12053" max="12053" width="13.28515625" customWidth="1"/>
    <col min="12054" max="12054" width="12.7109375" customWidth="1"/>
    <col min="12055" max="12055" width="11.85546875" customWidth="1"/>
    <col min="12056" max="12057" width="12.7109375" customWidth="1"/>
    <col min="12058" max="12058" width="11.7109375" customWidth="1"/>
    <col min="12059" max="12059" width="11.140625" customWidth="1"/>
    <col min="12060" max="12060" width="11.5703125" customWidth="1"/>
    <col min="12061" max="12061" width="13.42578125" customWidth="1"/>
    <col min="12062" max="12066" width="0" hidden="1" customWidth="1"/>
    <col min="12067" max="12089" width="9.140625" customWidth="1"/>
    <col min="12279" max="12279" width="13.7109375" customWidth="1"/>
    <col min="12289" max="12289" width="10.7109375" customWidth="1"/>
    <col min="12290" max="12290" width="14.28515625" customWidth="1"/>
    <col min="12291" max="12291" width="12" customWidth="1"/>
    <col min="12292" max="12293" width="12.42578125" customWidth="1"/>
    <col min="12294" max="12294" width="13.140625" customWidth="1"/>
    <col min="12295" max="12295" width="11.5703125" customWidth="1"/>
    <col min="12296" max="12296" width="12.140625" customWidth="1"/>
    <col min="12297" max="12297" width="12.28515625" customWidth="1"/>
    <col min="12298" max="12298" width="14.140625" customWidth="1"/>
    <col min="12299" max="12299" width="16.140625" customWidth="1"/>
    <col min="12300" max="12300" width="12.7109375" customWidth="1"/>
    <col min="12301" max="12301" width="12.42578125" customWidth="1"/>
    <col min="12302" max="12302" width="14.42578125" customWidth="1"/>
    <col min="12303" max="12303" width="11" customWidth="1"/>
    <col min="12304" max="12304" width="12" customWidth="1"/>
    <col min="12305" max="12305" width="13.42578125" customWidth="1"/>
    <col min="12306" max="12306" width="14.5703125" customWidth="1"/>
    <col min="12307" max="12307" width="12.42578125" customWidth="1"/>
    <col min="12308" max="12308" width="11.5703125" customWidth="1"/>
    <col min="12309" max="12309" width="13.28515625" customWidth="1"/>
    <col min="12310" max="12310" width="12.7109375" customWidth="1"/>
    <col min="12311" max="12311" width="11.85546875" customWidth="1"/>
    <col min="12312" max="12313" width="12.7109375" customWidth="1"/>
    <col min="12314" max="12314" width="11.7109375" customWidth="1"/>
    <col min="12315" max="12315" width="11.140625" customWidth="1"/>
    <col min="12316" max="12316" width="11.5703125" customWidth="1"/>
    <col min="12317" max="12317" width="13.42578125" customWidth="1"/>
    <col min="12318" max="12322" width="0" hidden="1" customWidth="1"/>
    <col min="12323" max="12345" width="9.140625" customWidth="1"/>
    <col min="12535" max="12535" width="13.7109375" customWidth="1"/>
    <col min="12545" max="12545" width="10.7109375" customWidth="1"/>
    <col min="12546" max="12546" width="14.28515625" customWidth="1"/>
    <col min="12547" max="12547" width="12" customWidth="1"/>
    <col min="12548" max="12549" width="12.42578125" customWidth="1"/>
    <col min="12550" max="12550" width="13.140625" customWidth="1"/>
    <col min="12551" max="12551" width="11.5703125" customWidth="1"/>
    <col min="12552" max="12552" width="12.140625" customWidth="1"/>
    <col min="12553" max="12553" width="12.28515625" customWidth="1"/>
    <col min="12554" max="12554" width="14.140625" customWidth="1"/>
    <col min="12555" max="12555" width="16.140625" customWidth="1"/>
    <col min="12556" max="12556" width="12.7109375" customWidth="1"/>
    <col min="12557" max="12557" width="12.42578125" customWidth="1"/>
    <col min="12558" max="12558" width="14.42578125" customWidth="1"/>
    <col min="12559" max="12559" width="11" customWidth="1"/>
    <col min="12560" max="12560" width="12" customWidth="1"/>
    <col min="12561" max="12561" width="13.42578125" customWidth="1"/>
    <col min="12562" max="12562" width="14.5703125" customWidth="1"/>
    <col min="12563" max="12563" width="12.42578125" customWidth="1"/>
    <col min="12564" max="12564" width="11.5703125" customWidth="1"/>
    <col min="12565" max="12565" width="13.28515625" customWidth="1"/>
    <col min="12566" max="12566" width="12.7109375" customWidth="1"/>
    <col min="12567" max="12567" width="11.85546875" customWidth="1"/>
    <col min="12568" max="12569" width="12.7109375" customWidth="1"/>
    <col min="12570" max="12570" width="11.7109375" customWidth="1"/>
    <col min="12571" max="12571" width="11.140625" customWidth="1"/>
    <col min="12572" max="12572" width="11.5703125" customWidth="1"/>
    <col min="12573" max="12573" width="13.42578125" customWidth="1"/>
    <col min="12574" max="12578" width="0" hidden="1" customWidth="1"/>
    <col min="12579" max="12601" width="9.140625" customWidth="1"/>
    <col min="12791" max="12791" width="13.7109375" customWidth="1"/>
    <col min="12801" max="12801" width="10.7109375" customWidth="1"/>
    <col min="12802" max="12802" width="14.28515625" customWidth="1"/>
    <col min="12803" max="12803" width="12" customWidth="1"/>
    <col min="12804" max="12805" width="12.42578125" customWidth="1"/>
    <col min="12806" max="12806" width="13.140625" customWidth="1"/>
    <col min="12807" max="12807" width="11.5703125" customWidth="1"/>
    <col min="12808" max="12808" width="12.140625" customWidth="1"/>
    <col min="12809" max="12809" width="12.28515625" customWidth="1"/>
    <col min="12810" max="12810" width="14.140625" customWidth="1"/>
    <col min="12811" max="12811" width="16.140625" customWidth="1"/>
    <col min="12812" max="12812" width="12.7109375" customWidth="1"/>
    <col min="12813" max="12813" width="12.42578125" customWidth="1"/>
    <col min="12814" max="12814" width="14.42578125" customWidth="1"/>
    <col min="12815" max="12815" width="11" customWidth="1"/>
    <col min="12816" max="12816" width="12" customWidth="1"/>
    <col min="12817" max="12817" width="13.42578125" customWidth="1"/>
    <col min="12818" max="12818" width="14.5703125" customWidth="1"/>
    <col min="12819" max="12819" width="12.42578125" customWidth="1"/>
    <col min="12820" max="12820" width="11.5703125" customWidth="1"/>
    <col min="12821" max="12821" width="13.28515625" customWidth="1"/>
    <col min="12822" max="12822" width="12.7109375" customWidth="1"/>
    <col min="12823" max="12823" width="11.85546875" customWidth="1"/>
    <col min="12824" max="12825" width="12.7109375" customWidth="1"/>
    <col min="12826" max="12826" width="11.7109375" customWidth="1"/>
    <col min="12827" max="12827" width="11.140625" customWidth="1"/>
    <col min="12828" max="12828" width="11.5703125" customWidth="1"/>
    <col min="12829" max="12829" width="13.42578125" customWidth="1"/>
    <col min="12830" max="12834" width="0" hidden="1" customWidth="1"/>
    <col min="12835" max="12857" width="9.140625" customWidth="1"/>
    <col min="13047" max="13047" width="13.7109375" customWidth="1"/>
    <col min="13057" max="13057" width="10.7109375" customWidth="1"/>
    <col min="13058" max="13058" width="14.28515625" customWidth="1"/>
    <col min="13059" max="13059" width="12" customWidth="1"/>
    <col min="13060" max="13061" width="12.42578125" customWidth="1"/>
    <col min="13062" max="13062" width="13.140625" customWidth="1"/>
    <col min="13063" max="13063" width="11.5703125" customWidth="1"/>
    <col min="13064" max="13064" width="12.140625" customWidth="1"/>
    <col min="13065" max="13065" width="12.28515625" customWidth="1"/>
    <col min="13066" max="13066" width="14.140625" customWidth="1"/>
    <col min="13067" max="13067" width="16.140625" customWidth="1"/>
    <col min="13068" max="13068" width="12.7109375" customWidth="1"/>
    <col min="13069" max="13069" width="12.42578125" customWidth="1"/>
    <col min="13070" max="13070" width="14.42578125" customWidth="1"/>
    <col min="13071" max="13071" width="11" customWidth="1"/>
    <col min="13072" max="13072" width="12" customWidth="1"/>
    <col min="13073" max="13073" width="13.42578125" customWidth="1"/>
    <col min="13074" max="13074" width="14.5703125" customWidth="1"/>
    <col min="13075" max="13075" width="12.42578125" customWidth="1"/>
    <col min="13076" max="13076" width="11.5703125" customWidth="1"/>
    <col min="13077" max="13077" width="13.28515625" customWidth="1"/>
    <col min="13078" max="13078" width="12.7109375" customWidth="1"/>
    <col min="13079" max="13079" width="11.85546875" customWidth="1"/>
    <col min="13080" max="13081" width="12.7109375" customWidth="1"/>
    <col min="13082" max="13082" width="11.7109375" customWidth="1"/>
    <col min="13083" max="13083" width="11.140625" customWidth="1"/>
    <col min="13084" max="13084" width="11.5703125" customWidth="1"/>
    <col min="13085" max="13085" width="13.42578125" customWidth="1"/>
    <col min="13086" max="13090" width="0" hidden="1" customWidth="1"/>
    <col min="13091" max="13113" width="9.140625" customWidth="1"/>
    <col min="13303" max="13303" width="13.7109375" customWidth="1"/>
    <col min="13313" max="13313" width="10.7109375" customWidth="1"/>
    <col min="13314" max="13314" width="14.28515625" customWidth="1"/>
    <col min="13315" max="13315" width="12" customWidth="1"/>
    <col min="13316" max="13317" width="12.42578125" customWidth="1"/>
    <col min="13318" max="13318" width="13.140625" customWidth="1"/>
    <col min="13319" max="13319" width="11.5703125" customWidth="1"/>
    <col min="13320" max="13320" width="12.140625" customWidth="1"/>
    <col min="13321" max="13321" width="12.28515625" customWidth="1"/>
    <col min="13322" max="13322" width="14.140625" customWidth="1"/>
    <col min="13323" max="13323" width="16.140625" customWidth="1"/>
    <col min="13324" max="13324" width="12.7109375" customWidth="1"/>
    <col min="13325" max="13325" width="12.42578125" customWidth="1"/>
    <col min="13326" max="13326" width="14.42578125" customWidth="1"/>
    <col min="13327" max="13327" width="11" customWidth="1"/>
    <col min="13328" max="13328" width="12" customWidth="1"/>
    <col min="13329" max="13329" width="13.42578125" customWidth="1"/>
    <col min="13330" max="13330" width="14.5703125" customWidth="1"/>
    <col min="13331" max="13331" width="12.42578125" customWidth="1"/>
    <col min="13332" max="13332" width="11.5703125" customWidth="1"/>
    <col min="13333" max="13333" width="13.28515625" customWidth="1"/>
    <col min="13334" max="13334" width="12.7109375" customWidth="1"/>
    <col min="13335" max="13335" width="11.85546875" customWidth="1"/>
    <col min="13336" max="13337" width="12.7109375" customWidth="1"/>
    <col min="13338" max="13338" width="11.7109375" customWidth="1"/>
    <col min="13339" max="13339" width="11.140625" customWidth="1"/>
    <col min="13340" max="13340" width="11.5703125" customWidth="1"/>
    <col min="13341" max="13341" width="13.42578125" customWidth="1"/>
    <col min="13342" max="13346" width="0" hidden="1" customWidth="1"/>
    <col min="13347" max="13369" width="9.140625" customWidth="1"/>
    <col min="13559" max="13559" width="13.7109375" customWidth="1"/>
    <col min="13569" max="13569" width="10.7109375" customWidth="1"/>
    <col min="13570" max="13570" width="14.28515625" customWidth="1"/>
    <col min="13571" max="13571" width="12" customWidth="1"/>
    <col min="13572" max="13573" width="12.42578125" customWidth="1"/>
    <col min="13574" max="13574" width="13.140625" customWidth="1"/>
    <col min="13575" max="13575" width="11.5703125" customWidth="1"/>
    <col min="13576" max="13576" width="12.140625" customWidth="1"/>
    <col min="13577" max="13577" width="12.28515625" customWidth="1"/>
    <col min="13578" max="13578" width="14.140625" customWidth="1"/>
    <col min="13579" max="13579" width="16.140625" customWidth="1"/>
    <col min="13580" max="13580" width="12.7109375" customWidth="1"/>
    <col min="13581" max="13581" width="12.42578125" customWidth="1"/>
    <col min="13582" max="13582" width="14.42578125" customWidth="1"/>
    <col min="13583" max="13583" width="11" customWidth="1"/>
    <col min="13584" max="13584" width="12" customWidth="1"/>
    <col min="13585" max="13585" width="13.42578125" customWidth="1"/>
    <col min="13586" max="13586" width="14.5703125" customWidth="1"/>
    <col min="13587" max="13587" width="12.42578125" customWidth="1"/>
    <col min="13588" max="13588" width="11.5703125" customWidth="1"/>
    <col min="13589" max="13589" width="13.28515625" customWidth="1"/>
    <col min="13590" max="13590" width="12.7109375" customWidth="1"/>
    <col min="13591" max="13591" width="11.85546875" customWidth="1"/>
    <col min="13592" max="13593" width="12.7109375" customWidth="1"/>
    <col min="13594" max="13594" width="11.7109375" customWidth="1"/>
    <col min="13595" max="13595" width="11.140625" customWidth="1"/>
    <col min="13596" max="13596" width="11.5703125" customWidth="1"/>
    <col min="13597" max="13597" width="13.42578125" customWidth="1"/>
    <col min="13598" max="13602" width="0" hidden="1" customWidth="1"/>
    <col min="13603" max="13625" width="9.140625" customWidth="1"/>
    <col min="13815" max="13815" width="13.7109375" customWidth="1"/>
    <col min="13825" max="13825" width="10.7109375" customWidth="1"/>
    <col min="13826" max="13826" width="14.28515625" customWidth="1"/>
    <col min="13827" max="13827" width="12" customWidth="1"/>
    <col min="13828" max="13829" width="12.42578125" customWidth="1"/>
    <col min="13830" max="13830" width="13.140625" customWidth="1"/>
    <col min="13831" max="13831" width="11.5703125" customWidth="1"/>
    <col min="13832" max="13832" width="12.140625" customWidth="1"/>
    <col min="13833" max="13833" width="12.28515625" customWidth="1"/>
    <col min="13834" max="13834" width="14.140625" customWidth="1"/>
    <col min="13835" max="13835" width="16.140625" customWidth="1"/>
    <col min="13836" max="13836" width="12.7109375" customWidth="1"/>
    <col min="13837" max="13837" width="12.42578125" customWidth="1"/>
    <col min="13838" max="13838" width="14.42578125" customWidth="1"/>
    <col min="13839" max="13839" width="11" customWidth="1"/>
    <col min="13840" max="13840" width="12" customWidth="1"/>
    <col min="13841" max="13841" width="13.42578125" customWidth="1"/>
    <col min="13842" max="13842" width="14.5703125" customWidth="1"/>
    <col min="13843" max="13843" width="12.42578125" customWidth="1"/>
    <col min="13844" max="13844" width="11.5703125" customWidth="1"/>
    <col min="13845" max="13845" width="13.28515625" customWidth="1"/>
    <col min="13846" max="13846" width="12.7109375" customWidth="1"/>
    <col min="13847" max="13847" width="11.85546875" customWidth="1"/>
    <col min="13848" max="13849" width="12.7109375" customWidth="1"/>
    <col min="13850" max="13850" width="11.7109375" customWidth="1"/>
    <col min="13851" max="13851" width="11.140625" customWidth="1"/>
    <col min="13852" max="13852" width="11.5703125" customWidth="1"/>
    <col min="13853" max="13853" width="13.42578125" customWidth="1"/>
    <col min="13854" max="13858" width="0" hidden="1" customWidth="1"/>
    <col min="13859" max="13881" width="9.140625" customWidth="1"/>
    <col min="14071" max="14071" width="13.7109375" customWidth="1"/>
    <col min="14081" max="14081" width="10.7109375" customWidth="1"/>
    <col min="14082" max="14082" width="14.28515625" customWidth="1"/>
    <col min="14083" max="14083" width="12" customWidth="1"/>
    <col min="14084" max="14085" width="12.42578125" customWidth="1"/>
    <col min="14086" max="14086" width="13.140625" customWidth="1"/>
    <col min="14087" max="14087" width="11.5703125" customWidth="1"/>
    <col min="14088" max="14088" width="12.140625" customWidth="1"/>
    <col min="14089" max="14089" width="12.28515625" customWidth="1"/>
    <col min="14090" max="14090" width="14.140625" customWidth="1"/>
    <col min="14091" max="14091" width="16.140625" customWidth="1"/>
    <col min="14092" max="14092" width="12.7109375" customWidth="1"/>
    <col min="14093" max="14093" width="12.42578125" customWidth="1"/>
    <col min="14094" max="14094" width="14.42578125" customWidth="1"/>
    <col min="14095" max="14095" width="11" customWidth="1"/>
    <col min="14096" max="14096" width="12" customWidth="1"/>
    <col min="14097" max="14097" width="13.42578125" customWidth="1"/>
    <col min="14098" max="14098" width="14.5703125" customWidth="1"/>
    <col min="14099" max="14099" width="12.42578125" customWidth="1"/>
    <col min="14100" max="14100" width="11.5703125" customWidth="1"/>
    <col min="14101" max="14101" width="13.28515625" customWidth="1"/>
    <col min="14102" max="14102" width="12.7109375" customWidth="1"/>
    <col min="14103" max="14103" width="11.85546875" customWidth="1"/>
    <col min="14104" max="14105" width="12.7109375" customWidth="1"/>
    <col min="14106" max="14106" width="11.7109375" customWidth="1"/>
    <col min="14107" max="14107" width="11.140625" customWidth="1"/>
    <col min="14108" max="14108" width="11.5703125" customWidth="1"/>
    <col min="14109" max="14109" width="13.42578125" customWidth="1"/>
    <col min="14110" max="14114" width="0" hidden="1" customWidth="1"/>
    <col min="14115" max="14137" width="9.140625" customWidth="1"/>
    <col min="14327" max="14327" width="13.7109375" customWidth="1"/>
    <col min="14337" max="14337" width="10.7109375" customWidth="1"/>
    <col min="14338" max="14338" width="14.28515625" customWidth="1"/>
    <col min="14339" max="14339" width="12" customWidth="1"/>
    <col min="14340" max="14341" width="12.42578125" customWidth="1"/>
    <col min="14342" max="14342" width="13.140625" customWidth="1"/>
    <col min="14343" max="14343" width="11.5703125" customWidth="1"/>
    <col min="14344" max="14344" width="12.140625" customWidth="1"/>
    <col min="14345" max="14345" width="12.28515625" customWidth="1"/>
    <col min="14346" max="14346" width="14.140625" customWidth="1"/>
    <col min="14347" max="14347" width="16.140625" customWidth="1"/>
    <col min="14348" max="14348" width="12.7109375" customWidth="1"/>
    <col min="14349" max="14349" width="12.42578125" customWidth="1"/>
    <col min="14350" max="14350" width="14.42578125" customWidth="1"/>
    <col min="14351" max="14351" width="11" customWidth="1"/>
    <col min="14352" max="14352" width="12" customWidth="1"/>
    <col min="14353" max="14353" width="13.42578125" customWidth="1"/>
    <col min="14354" max="14354" width="14.5703125" customWidth="1"/>
    <col min="14355" max="14355" width="12.42578125" customWidth="1"/>
    <col min="14356" max="14356" width="11.5703125" customWidth="1"/>
    <col min="14357" max="14357" width="13.28515625" customWidth="1"/>
    <col min="14358" max="14358" width="12.7109375" customWidth="1"/>
    <col min="14359" max="14359" width="11.85546875" customWidth="1"/>
    <col min="14360" max="14361" width="12.7109375" customWidth="1"/>
    <col min="14362" max="14362" width="11.7109375" customWidth="1"/>
    <col min="14363" max="14363" width="11.140625" customWidth="1"/>
    <col min="14364" max="14364" width="11.5703125" customWidth="1"/>
    <col min="14365" max="14365" width="13.42578125" customWidth="1"/>
    <col min="14366" max="14370" width="0" hidden="1" customWidth="1"/>
    <col min="14371" max="14393" width="9.140625" customWidth="1"/>
    <col min="14583" max="14583" width="13.7109375" customWidth="1"/>
    <col min="14593" max="14593" width="10.7109375" customWidth="1"/>
    <col min="14594" max="14594" width="14.28515625" customWidth="1"/>
    <col min="14595" max="14595" width="12" customWidth="1"/>
    <col min="14596" max="14597" width="12.42578125" customWidth="1"/>
    <col min="14598" max="14598" width="13.140625" customWidth="1"/>
    <col min="14599" max="14599" width="11.5703125" customWidth="1"/>
    <col min="14600" max="14600" width="12.140625" customWidth="1"/>
    <col min="14601" max="14601" width="12.28515625" customWidth="1"/>
    <col min="14602" max="14602" width="14.140625" customWidth="1"/>
    <col min="14603" max="14603" width="16.140625" customWidth="1"/>
    <col min="14604" max="14604" width="12.7109375" customWidth="1"/>
    <col min="14605" max="14605" width="12.42578125" customWidth="1"/>
    <col min="14606" max="14606" width="14.42578125" customWidth="1"/>
    <col min="14607" max="14607" width="11" customWidth="1"/>
    <col min="14608" max="14608" width="12" customWidth="1"/>
    <col min="14609" max="14609" width="13.42578125" customWidth="1"/>
    <col min="14610" max="14610" width="14.5703125" customWidth="1"/>
    <col min="14611" max="14611" width="12.42578125" customWidth="1"/>
    <col min="14612" max="14612" width="11.5703125" customWidth="1"/>
    <col min="14613" max="14613" width="13.28515625" customWidth="1"/>
    <col min="14614" max="14614" width="12.7109375" customWidth="1"/>
    <col min="14615" max="14615" width="11.85546875" customWidth="1"/>
    <col min="14616" max="14617" width="12.7109375" customWidth="1"/>
    <col min="14618" max="14618" width="11.7109375" customWidth="1"/>
    <col min="14619" max="14619" width="11.140625" customWidth="1"/>
    <col min="14620" max="14620" width="11.5703125" customWidth="1"/>
    <col min="14621" max="14621" width="13.42578125" customWidth="1"/>
    <col min="14622" max="14626" width="0" hidden="1" customWidth="1"/>
    <col min="14627" max="14649" width="9.140625" customWidth="1"/>
    <col min="14839" max="14839" width="13.7109375" customWidth="1"/>
    <col min="14849" max="14849" width="10.7109375" customWidth="1"/>
    <col min="14850" max="14850" width="14.28515625" customWidth="1"/>
    <col min="14851" max="14851" width="12" customWidth="1"/>
    <col min="14852" max="14853" width="12.42578125" customWidth="1"/>
    <col min="14854" max="14854" width="13.140625" customWidth="1"/>
    <col min="14855" max="14855" width="11.5703125" customWidth="1"/>
    <col min="14856" max="14856" width="12.140625" customWidth="1"/>
    <col min="14857" max="14857" width="12.28515625" customWidth="1"/>
    <col min="14858" max="14858" width="14.140625" customWidth="1"/>
    <col min="14859" max="14859" width="16.140625" customWidth="1"/>
    <col min="14860" max="14860" width="12.7109375" customWidth="1"/>
    <col min="14861" max="14861" width="12.42578125" customWidth="1"/>
    <col min="14862" max="14862" width="14.42578125" customWidth="1"/>
    <col min="14863" max="14863" width="11" customWidth="1"/>
    <col min="14864" max="14864" width="12" customWidth="1"/>
    <col min="14865" max="14865" width="13.42578125" customWidth="1"/>
    <col min="14866" max="14866" width="14.5703125" customWidth="1"/>
    <col min="14867" max="14867" width="12.42578125" customWidth="1"/>
    <col min="14868" max="14868" width="11.5703125" customWidth="1"/>
    <col min="14869" max="14869" width="13.28515625" customWidth="1"/>
    <col min="14870" max="14870" width="12.7109375" customWidth="1"/>
    <col min="14871" max="14871" width="11.85546875" customWidth="1"/>
    <col min="14872" max="14873" width="12.7109375" customWidth="1"/>
    <col min="14874" max="14874" width="11.7109375" customWidth="1"/>
    <col min="14875" max="14875" width="11.140625" customWidth="1"/>
    <col min="14876" max="14876" width="11.5703125" customWidth="1"/>
    <col min="14877" max="14877" width="13.42578125" customWidth="1"/>
    <col min="14878" max="14882" width="0" hidden="1" customWidth="1"/>
    <col min="14883" max="14905" width="9.140625" customWidth="1"/>
    <col min="15095" max="15095" width="13.7109375" customWidth="1"/>
    <col min="15105" max="15105" width="10.7109375" customWidth="1"/>
    <col min="15106" max="15106" width="14.28515625" customWidth="1"/>
    <col min="15107" max="15107" width="12" customWidth="1"/>
    <col min="15108" max="15109" width="12.42578125" customWidth="1"/>
    <col min="15110" max="15110" width="13.140625" customWidth="1"/>
    <col min="15111" max="15111" width="11.5703125" customWidth="1"/>
    <col min="15112" max="15112" width="12.140625" customWidth="1"/>
    <col min="15113" max="15113" width="12.28515625" customWidth="1"/>
    <col min="15114" max="15114" width="14.140625" customWidth="1"/>
    <col min="15115" max="15115" width="16.140625" customWidth="1"/>
    <col min="15116" max="15116" width="12.7109375" customWidth="1"/>
    <col min="15117" max="15117" width="12.42578125" customWidth="1"/>
    <col min="15118" max="15118" width="14.42578125" customWidth="1"/>
    <col min="15119" max="15119" width="11" customWidth="1"/>
    <col min="15120" max="15120" width="12" customWidth="1"/>
    <col min="15121" max="15121" width="13.42578125" customWidth="1"/>
    <col min="15122" max="15122" width="14.5703125" customWidth="1"/>
    <col min="15123" max="15123" width="12.42578125" customWidth="1"/>
    <col min="15124" max="15124" width="11.5703125" customWidth="1"/>
    <col min="15125" max="15125" width="13.28515625" customWidth="1"/>
    <col min="15126" max="15126" width="12.7109375" customWidth="1"/>
    <col min="15127" max="15127" width="11.85546875" customWidth="1"/>
    <col min="15128" max="15129" width="12.7109375" customWidth="1"/>
    <col min="15130" max="15130" width="11.7109375" customWidth="1"/>
    <col min="15131" max="15131" width="11.140625" customWidth="1"/>
    <col min="15132" max="15132" width="11.5703125" customWidth="1"/>
    <col min="15133" max="15133" width="13.42578125" customWidth="1"/>
    <col min="15134" max="15138" width="0" hidden="1" customWidth="1"/>
    <col min="15139" max="15161" width="9.140625" customWidth="1"/>
    <col min="15351" max="15351" width="13.7109375" customWidth="1"/>
    <col min="15361" max="15361" width="10.7109375" customWidth="1"/>
    <col min="15362" max="15362" width="14.28515625" customWidth="1"/>
    <col min="15363" max="15363" width="12" customWidth="1"/>
    <col min="15364" max="15365" width="12.42578125" customWidth="1"/>
    <col min="15366" max="15366" width="13.140625" customWidth="1"/>
    <col min="15367" max="15367" width="11.5703125" customWidth="1"/>
    <col min="15368" max="15368" width="12.140625" customWidth="1"/>
    <col min="15369" max="15369" width="12.28515625" customWidth="1"/>
    <col min="15370" max="15370" width="14.140625" customWidth="1"/>
    <col min="15371" max="15371" width="16.140625" customWidth="1"/>
    <col min="15372" max="15372" width="12.7109375" customWidth="1"/>
    <col min="15373" max="15373" width="12.42578125" customWidth="1"/>
    <col min="15374" max="15374" width="14.42578125" customWidth="1"/>
    <col min="15375" max="15375" width="11" customWidth="1"/>
    <col min="15376" max="15376" width="12" customWidth="1"/>
    <col min="15377" max="15377" width="13.42578125" customWidth="1"/>
    <col min="15378" max="15378" width="14.5703125" customWidth="1"/>
    <col min="15379" max="15379" width="12.42578125" customWidth="1"/>
    <col min="15380" max="15380" width="11.5703125" customWidth="1"/>
    <col min="15381" max="15381" width="13.28515625" customWidth="1"/>
    <col min="15382" max="15382" width="12.7109375" customWidth="1"/>
    <col min="15383" max="15383" width="11.85546875" customWidth="1"/>
    <col min="15384" max="15385" width="12.7109375" customWidth="1"/>
    <col min="15386" max="15386" width="11.7109375" customWidth="1"/>
    <col min="15387" max="15387" width="11.140625" customWidth="1"/>
    <col min="15388" max="15388" width="11.5703125" customWidth="1"/>
    <col min="15389" max="15389" width="13.42578125" customWidth="1"/>
    <col min="15390" max="15394" width="0" hidden="1" customWidth="1"/>
    <col min="15395" max="15417" width="9.140625" customWidth="1"/>
    <col min="15607" max="15607" width="13.7109375" customWidth="1"/>
    <col min="15617" max="15617" width="10.7109375" customWidth="1"/>
    <col min="15618" max="15618" width="14.28515625" customWidth="1"/>
    <col min="15619" max="15619" width="12" customWidth="1"/>
    <col min="15620" max="15621" width="12.42578125" customWidth="1"/>
    <col min="15622" max="15622" width="13.140625" customWidth="1"/>
    <col min="15623" max="15623" width="11.5703125" customWidth="1"/>
    <col min="15624" max="15624" width="12.140625" customWidth="1"/>
    <col min="15625" max="15625" width="12.28515625" customWidth="1"/>
    <col min="15626" max="15626" width="14.140625" customWidth="1"/>
    <col min="15627" max="15627" width="16.140625" customWidth="1"/>
    <col min="15628" max="15628" width="12.7109375" customWidth="1"/>
    <col min="15629" max="15629" width="12.42578125" customWidth="1"/>
    <col min="15630" max="15630" width="14.42578125" customWidth="1"/>
    <col min="15631" max="15631" width="11" customWidth="1"/>
    <col min="15632" max="15632" width="12" customWidth="1"/>
    <col min="15633" max="15633" width="13.42578125" customWidth="1"/>
    <col min="15634" max="15634" width="14.5703125" customWidth="1"/>
    <col min="15635" max="15635" width="12.42578125" customWidth="1"/>
    <col min="15636" max="15636" width="11.5703125" customWidth="1"/>
    <col min="15637" max="15637" width="13.28515625" customWidth="1"/>
    <col min="15638" max="15638" width="12.7109375" customWidth="1"/>
    <col min="15639" max="15639" width="11.85546875" customWidth="1"/>
    <col min="15640" max="15641" width="12.7109375" customWidth="1"/>
    <col min="15642" max="15642" width="11.7109375" customWidth="1"/>
    <col min="15643" max="15643" width="11.140625" customWidth="1"/>
    <col min="15644" max="15644" width="11.5703125" customWidth="1"/>
    <col min="15645" max="15645" width="13.42578125" customWidth="1"/>
    <col min="15646" max="15650" width="0" hidden="1" customWidth="1"/>
    <col min="15651" max="15673" width="9.140625" customWidth="1"/>
    <col min="15863" max="15863" width="13.7109375" customWidth="1"/>
    <col min="15873" max="15873" width="10.7109375" customWidth="1"/>
    <col min="15874" max="15874" width="14.28515625" customWidth="1"/>
    <col min="15875" max="15875" width="12" customWidth="1"/>
    <col min="15876" max="15877" width="12.42578125" customWidth="1"/>
    <col min="15878" max="15878" width="13.140625" customWidth="1"/>
    <col min="15879" max="15879" width="11.5703125" customWidth="1"/>
    <col min="15880" max="15880" width="12.140625" customWidth="1"/>
    <col min="15881" max="15881" width="12.28515625" customWidth="1"/>
    <col min="15882" max="15882" width="14.140625" customWidth="1"/>
    <col min="15883" max="15883" width="16.140625" customWidth="1"/>
    <col min="15884" max="15884" width="12.7109375" customWidth="1"/>
    <col min="15885" max="15885" width="12.42578125" customWidth="1"/>
    <col min="15886" max="15886" width="14.42578125" customWidth="1"/>
    <col min="15887" max="15887" width="11" customWidth="1"/>
    <col min="15888" max="15888" width="12" customWidth="1"/>
    <col min="15889" max="15889" width="13.42578125" customWidth="1"/>
    <col min="15890" max="15890" width="14.5703125" customWidth="1"/>
    <col min="15891" max="15891" width="12.42578125" customWidth="1"/>
    <col min="15892" max="15892" width="11.5703125" customWidth="1"/>
    <col min="15893" max="15893" width="13.28515625" customWidth="1"/>
    <col min="15894" max="15894" width="12.7109375" customWidth="1"/>
    <col min="15895" max="15895" width="11.85546875" customWidth="1"/>
    <col min="15896" max="15897" width="12.7109375" customWidth="1"/>
    <col min="15898" max="15898" width="11.7109375" customWidth="1"/>
    <col min="15899" max="15899" width="11.140625" customWidth="1"/>
    <col min="15900" max="15900" width="11.5703125" customWidth="1"/>
    <col min="15901" max="15901" width="13.42578125" customWidth="1"/>
    <col min="15902" max="15906" width="0" hidden="1" customWidth="1"/>
    <col min="15907" max="15929" width="9.140625" customWidth="1"/>
    <col min="16119" max="16119" width="13.7109375" customWidth="1"/>
    <col min="16129" max="16129" width="10.7109375" customWidth="1"/>
    <col min="16130" max="16130" width="14.28515625" customWidth="1"/>
    <col min="16131" max="16131" width="12" customWidth="1"/>
    <col min="16132" max="16133" width="12.42578125" customWidth="1"/>
    <col min="16134" max="16134" width="13.140625" customWidth="1"/>
    <col min="16135" max="16135" width="11.5703125" customWidth="1"/>
    <col min="16136" max="16136" width="12.140625" customWidth="1"/>
    <col min="16137" max="16137" width="12.28515625" customWidth="1"/>
    <col min="16138" max="16138" width="14.140625" customWidth="1"/>
    <col min="16139" max="16139" width="16.140625" customWidth="1"/>
    <col min="16140" max="16140" width="12.7109375" customWidth="1"/>
    <col min="16141" max="16141" width="12.42578125" customWidth="1"/>
    <col min="16142" max="16142" width="14.42578125" customWidth="1"/>
    <col min="16143" max="16143" width="11" customWidth="1"/>
    <col min="16144" max="16144" width="12" customWidth="1"/>
    <col min="16145" max="16145" width="13.42578125" customWidth="1"/>
    <col min="16146" max="16146" width="14.5703125" customWidth="1"/>
    <col min="16147" max="16147" width="12.42578125" customWidth="1"/>
    <col min="16148" max="16148" width="11.5703125" customWidth="1"/>
    <col min="16149" max="16149" width="13.28515625" customWidth="1"/>
    <col min="16150" max="16150" width="12.7109375" customWidth="1"/>
    <col min="16151" max="16151" width="11.85546875" customWidth="1"/>
    <col min="16152" max="16153" width="12.7109375" customWidth="1"/>
    <col min="16154" max="16154" width="11.7109375" customWidth="1"/>
    <col min="16155" max="16155" width="11.140625" customWidth="1"/>
    <col min="16156" max="16156" width="11.5703125" customWidth="1"/>
    <col min="16157" max="16157" width="13.42578125" customWidth="1"/>
    <col min="16158" max="16162" width="0" hidden="1" customWidth="1"/>
    <col min="16163" max="16185" width="9.140625" customWidth="1"/>
    <col min="16375" max="16375" width="13.7109375" customWidth="1"/>
  </cols>
  <sheetData>
    <row r="1" spans="1:247" ht="27.75" hidden="1" customHeight="1" x14ac:dyDescent="0.25">
      <c r="A1" s="40" t="s">
        <v>0</v>
      </c>
      <c r="B1" s="40"/>
      <c r="C1" s="40"/>
      <c r="D1" s="40"/>
      <c r="E1" s="40"/>
      <c r="F1" s="40"/>
      <c r="G1" s="40"/>
      <c r="H1" s="40"/>
      <c r="I1" s="40"/>
      <c r="J1" s="40"/>
      <c r="K1" s="40"/>
      <c r="L1" s="1"/>
      <c r="M1" s="1"/>
      <c r="N1" s="1"/>
      <c r="O1" s="1"/>
      <c r="P1" s="1"/>
      <c r="Q1" s="1"/>
      <c r="R1" s="1"/>
      <c r="S1" s="2"/>
      <c r="T1" s="3"/>
      <c r="U1" s="3"/>
      <c r="V1" s="3"/>
      <c r="W1" s="2"/>
      <c r="X1" s="2"/>
      <c r="Y1" s="2"/>
      <c r="Z1" s="2"/>
      <c r="AA1" s="2"/>
      <c r="AB1" s="2"/>
      <c r="AC1" s="2"/>
      <c r="AD1" s="2"/>
      <c r="AE1" s="2"/>
      <c r="AF1" s="2"/>
      <c r="AG1" s="2"/>
      <c r="AH1" s="2"/>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row>
    <row r="2" spans="1:247" ht="27.75" hidden="1" customHeight="1" x14ac:dyDescent="0.25">
      <c r="A2" s="41" t="s">
        <v>1</v>
      </c>
      <c r="B2" s="41"/>
      <c r="C2" s="41"/>
      <c r="D2" s="41"/>
      <c r="E2" s="41"/>
      <c r="F2" s="41"/>
      <c r="G2" s="41"/>
      <c r="H2" s="41"/>
      <c r="I2" s="41"/>
      <c r="J2" s="41"/>
      <c r="K2" s="41"/>
      <c r="L2" s="1"/>
      <c r="M2" s="1"/>
      <c r="N2" s="1"/>
      <c r="O2" s="1"/>
      <c r="P2" s="1"/>
      <c r="Q2" s="1"/>
      <c r="R2" s="1"/>
      <c r="S2" s="3"/>
      <c r="T2" s="3"/>
      <c r="U2" s="3"/>
      <c r="V2" s="3"/>
      <c r="W2" s="2"/>
      <c r="X2" s="2"/>
      <c r="Y2" s="2"/>
      <c r="Z2" s="2"/>
      <c r="AA2" s="2"/>
      <c r="AB2" s="2"/>
      <c r="AC2" s="2"/>
      <c r="AD2" s="2"/>
      <c r="AE2" s="2"/>
      <c r="AF2" s="2"/>
      <c r="AG2" s="2"/>
      <c r="AH2" s="2"/>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row>
    <row r="3" spans="1:247" ht="42.75" customHeight="1" x14ac:dyDescent="0.25">
      <c r="A3" s="42" t="s">
        <v>75</v>
      </c>
      <c r="B3" s="43"/>
      <c r="C3" s="43"/>
      <c r="D3" s="43"/>
      <c r="E3" s="43"/>
      <c r="F3" s="43"/>
      <c r="G3" s="43"/>
      <c r="H3" s="43"/>
      <c r="I3" s="43"/>
      <c r="J3" s="43"/>
      <c r="K3" s="43"/>
      <c r="L3" s="5"/>
      <c r="M3" s="5"/>
      <c r="N3" s="5"/>
      <c r="O3" s="5"/>
      <c r="P3" s="5"/>
      <c r="Q3" s="5"/>
      <c r="R3" s="5"/>
      <c r="S3" s="5"/>
      <c r="T3" s="5"/>
      <c r="U3" s="5"/>
      <c r="V3" s="5"/>
      <c r="W3" s="5"/>
      <c r="X3" s="5"/>
      <c r="Y3" s="5"/>
      <c r="Z3" s="5"/>
      <c r="AA3" s="5"/>
      <c r="AB3" s="5"/>
      <c r="AC3" s="5"/>
      <c r="AD3" s="2"/>
      <c r="AE3" s="2"/>
      <c r="AF3" s="2"/>
      <c r="AG3" s="2"/>
      <c r="AH3" s="2"/>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47" s="2" customFormat="1" ht="12" customHeight="1" x14ac:dyDescent="0.25">
      <c r="A4" s="44" t="s">
        <v>2</v>
      </c>
      <c r="B4" s="44"/>
      <c r="C4" s="44"/>
      <c r="D4" s="44"/>
      <c r="E4" s="44"/>
      <c r="F4" s="44"/>
      <c r="G4" s="44"/>
      <c r="H4" s="44"/>
      <c r="I4" s="44"/>
      <c r="J4" s="44"/>
      <c r="K4" s="44"/>
      <c r="L4" s="5"/>
      <c r="M4" s="5"/>
      <c r="N4" s="5"/>
      <c r="O4" s="5"/>
      <c r="P4" s="5"/>
      <c r="Q4" s="5"/>
      <c r="R4" s="5"/>
      <c r="S4" s="5"/>
      <c r="T4" s="5"/>
      <c r="U4" s="5"/>
      <c r="V4" s="5"/>
      <c r="W4" s="5"/>
      <c r="X4" s="5"/>
      <c r="Y4" s="5"/>
      <c r="Z4" s="5"/>
      <c r="AA4" s="5"/>
      <c r="AB4" s="5"/>
      <c r="AC4" s="5"/>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row>
    <row r="5" spans="1:247" s="2" customFormat="1" ht="14.25" hidden="1" customHeight="1" x14ac:dyDescent="0.25">
      <c r="A5" s="45" t="s">
        <v>3</v>
      </c>
      <c r="B5" s="46"/>
      <c r="C5" s="46"/>
      <c r="D5" s="46"/>
      <c r="E5" s="46"/>
      <c r="F5" s="46"/>
      <c r="G5" s="46"/>
      <c r="H5" s="46"/>
      <c r="I5" s="47"/>
      <c r="J5" s="48" t="s">
        <v>4</v>
      </c>
      <c r="K5" s="49"/>
      <c r="L5" s="5"/>
      <c r="M5" s="5"/>
      <c r="N5" s="5"/>
      <c r="O5" s="5"/>
      <c r="P5" s="5"/>
      <c r="Q5" s="5"/>
      <c r="R5" s="5"/>
      <c r="S5" s="5"/>
      <c r="T5" s="5"/>
      <c r="U5" s="5"/>
      <c r="V5" s="5"/>
      <c r="W5" s="5"/>
      <c r="X5" s="5"/>
      <c r="Y5" s="5"/>
      <c r="Z5" s="5"/>
      <c r="AA5" s="5"/>
      <c r="AB5" s="5"/>
      <c r="AC5" s="5"/>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row>
    <row r="6" spans="1:247" s="2" customFormat="1" ht="21.75" customHeight="1" x14ac:dyDescent="0.25">
      <c r="A6" s="50" t="s">
        <v>5</v>
      </c>
      <c r="B6" s="51"/>
      <c r="C6" s="51"/>
      <c r="D6" s="51"/>
      <c r="E6" s="51"/>
      <c r="F6" s="51"/>
      <c r="G6" s="51"/>
      <c r="H6" s="51"/>
      <c r="I6" s="52"/>
      <c r="J6" s="53">
        <v>5000000</v>
      </c>
      <c r="K6" s="53"/>
      <c r="L6" s="5"/>
      <c r="M6" s="5"/>
      <c r="N6" s="38"/>
      <c r="O6" s="39" t="s">
        <v>76</v>
      </c>
      <c r="P6" s="5"/>
      <c r="Q6" s="5"/>
      <c r="R6" s="5"/>
      <c r="S6" s="5"/>
      <c r="T6" s="5"/>
      <c r="U6" s="5"/>
      <c r="V6" s="5"/>
      <c r="W6" s="5"/>
      <c r="X6" s="5"/>
      <c r="Y6" s="5"/>
      <c r="Z6" s="5"/>
      <c r="AA6" s="5"/>
      <c r="AB6" s="5"/>
      <c r="AC6" s="5"/>
      <c r="AD6" s="6" t="s">
        <v>6</v>
      </c>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row>
    <row r="7" spans="1:247" s="2" customFormat="1" x14ac:dyDescent="0.25">
      <c r="A7" s="54" t="s">
        <v>7</v>
      </c>
      <c r="B7" s="55"/>
      <c r="C7" s="55"/>
      <c r="D7" s="55"/>
      <c r="E7" s="55"/>
      <c r="F7" s="55"/>
      <c r="G7" s="55"/>
      <c r="H7" s="55"/>
      <c r="I7" s="56"/>
      <c r="J7" s="57">
        <v>0.3</v>
      </c>
      <c r="K7" s="57"/>
      <c r="L7" s="5"/>
      <c r="M7" s="5"/>
      <c r="N7" s="5"/>
      <c r="O7" s="5"/>
      <c r="P7" s="5"/>
      <c r="Q7" s="5"/>
      <c r="R7" s="5"/>
      <c r="S7" s="5"/>
      <c r="T7" s="5"/>
      <c r="U7" s="5"/>
      <c r="V7" s="5"/>
      <c r="W7" s="5"/>
      <c r="X7" s="5"/>
      <c r="Y7" s="5"/>
      <c r="Z7" s="5"/>
      <c r="AA7" s="5"/>
      <c r="AB7" s="5"/>
      <c r="AC7" s="5"/>
      <c r="AD7" s="7">
        <v>7.0000000000000001E-3</v>
      </c>
      <c r="AE7" s="3"/>
      <c r="AG7" s="3" t="s">
        <v>8</v>
      </c>
      <c r="AH7" s="8" t="s">
        <v>9</v>
      </c>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row>
    <row r="8" spans="1:247" s="2" customFormat="1" x14ac:dyDescent="0.25">
      <c r="A8" s="58" t="s">
        <v>10</v>
      </c>
      <c r="B8" s="59"/>
      <c r="C8" s="59"/>
      <c r="D8" s="59"/>
      <c r="E8" s="59"/>
      <c r="F8" s="59"/>
      <c r="G8" s="59"/>
      <c r="H8" s="59"/>
      <c r="I8" s="60"/>
      <c r="J8" s="61">
        <f>J6*(1-avans2)</f>
        <v>3500000</v>
      </c>
      <c r="K8" s="61"/>
      <c r="L8" s="5"/>
      <c r="M8" s="5"/>
      <c r="N8" s="5"/>
      <c r="O8" s="5"/>
      <c r="P8" s="5"/>
      <c r="Q8" s="5"/>
      <c r="R8" s="5"/>
      <c r="S8" s="5"/>
      <c r="T8" s="5"/>
      <c r="U8" s="5"/>
      <c r="V8" s="5"/>
      <c r="W8" s="5"/>
      <c r="X8" s="5"/>
      <c r="Y8" s="5"/>
      <c r="Z8" s="5"/>
      <c r="AA8" s="5"/>
      <c r="AB8" s="5"/>
      <c r="AC8" s="5"/>
      <c r="AD8" s="7">
        <v>5.0000000000000001E-3</v>
      </c>
      <c r="AE8" s="3"/>
      <c r="AG8" s="2" t="s">
        <v>11</v>
      </c>
      <c r="AH8" s="8" t="s">
        <v>12</v>
      </c>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row>
    <row r="9" spans="1:247" s="2" customFormat="1" ht="15" hidden="1" customHeight="1" x14ac:dyDescent="0.25">
      <c r="A9" s="62" t="s">
        <v>13</v>
      </c>
      <c r="B9" s="63"/>
      <c r="C9" s="63"/>
      <c r="D9" s="63"/>
      <c r="E9" s="63"/>
      <c r="F9" s="63"/>
      <c r="G9" s="63"/>
      <c r="H9" s="64"/>
      <c r="I9" s="9"/>
      <c r="J9" s="53">
        <v>100000</v>
      </c>
      <c r="K9" s="53"/>
      <c r="L9" s="5"/>
      <c r="M9" s="5"/>
      <c r="N9" s="5"/>
      <c r="O9" s="5"/>
      <c r="P9" s="5"/>
      <c r="Q9" s="5"/>
      <c r="R9" s="5"/>
      <c r="S9" s="5"/>
      <c r="T9" s="5"/>
      <c r="U9" s="5"/>
      <c r="V9" s="5"/>
      <c r="W9" s="5"/>
      <c r="X9" s="5"/>
      <c r="Y9" s="5"/>
      <c r="Z9" s="5"/>
      <c r="AA9" s="5"/>
      <c r="AB9" s="5"/>
      <c r="AC9" s="5"/>
      <c r="AD9" s="3"/>
      <c r="AE9" s="3"/>
      <c r="AH9" s="10"/>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row>
    <row r="10" spans="1:247" s="2" customFormat="1" ht="15" hidden="1" customHeight="1" x14ac:dyDescent="0.25">
      <c r="A10" s="62" t="s">
        <v>14</v>
      </c>
      <c r="B10" s="63"/>
      <c r="C10" s="63"/>
      <c r="D10" s="63"/>
      <c r="E10" s="63"/>
      <c r="F10" s="63"/>
      <c r="G10" s="63"/>
      <c r="H10" s="64"/>
      <c r="I10" s="9"/>
      <c r="J10" s="53">
        <f>J9*J23</f>
        <v>0</v>
      </c>
      <c r="K10" s="53"/>
      <c r="L10" s="5"/>
      <c r="M10" s="5"/>
      <c r="N10" s="5"/>
      <c r="O10" s="5"/>
      <c r="P10" s="5"/>
      <c r="Q10" s="5"/>
      <c r="R10" s="5"/>
      <c r="S10" s="5"/>
      <c r="T10" s="5"/>
      <c r="U10" s="5"/>
      <c r="V10" s="5"/>
      <c r="W10" s="5"/>
      <c r="X10" s="5"/>
      <c r="Y10" s="5"/>
      <c r="Z10" s="5"/>
      <c r="AA10" s="5"/>
      <c r="AB10" s="5"/>
      <c r="AC10" s="5"/>
      <c r="AD10" s="3"/>
      <c r="AE10" s="3"/>
      <c r="AH10" s="10"/>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row>
    <row r="11" spans="1:247" s="2" customFormat="1" ht="15" hidden="1" customHeight="1" x14ac:dyDescent="0.25">
      <c r="A11" s="65" t="s">
        <v>15</v>
      </c>
      <c r="B11" s="66"/>
      <c r="C11" s="66"/>
      <c r="D11" s="66"/>
      <c r="E11" s="66"/>
      <c r="F11" s="66"/>
      <c r="G11" s="66"/>
      <c r="H11" s="67"/>
      <c r="I11" s="11"/>
      <c r="J11" s="53">
        <v>0</v>
      </c>
      <c r="K11" s="53"/>
      <c r="L11" s="5"/>
      <c r="M11" s="5"/>
      <c r="N11" s="5"/>
      <c r="O11" s="5"/>
      <c r="P11" s="5"/>
      <c r="Q11" s="5"/>
      <c r="R11" s="5"/>
      <c r="S11" s="5"/>
      <c r="T11" s="5"/>
      <c r="U11" s="5"/>
      <c r="V11" s="5"/>
      <c r="W11" s="5"/>
      <c r="X11" s="5"/>
      <c r="Y11" s="5"/>
      <c r="Z11" s="5"/>
      <c r="AA11" s="5"/>
      <c r="AB11" s="5"/>
      <c r="AC11" s="5"/>
      <c r="AD11" s="3"/>
      <c r="AE11" s="3"/>
      <c r="AH11" s="10"/>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row>
    <row r="12" spans="1:247" s="2" customFormat="1" ht="15" hidden="1" customHeight="1" x14ac:dyDescent="0.25">
      <c r="A12" s="65" t="s">
        <v>16</v>
      </c>
      <c r="B12" s="66"/>
      <c r="C12" s="66"/>
      <c r="D12" s="66"/>
      <c r="E12" s="66"/>
      <c r="F12" s="66"/>
      <c r="G12" s="66"/>
      <c r="H12" s="67"/>
      <c r="I12" s="11"/>
      <c r="J12" s="53">
        <v>0</v>
      </c>
      <c r="K12" s="53"/>
      <c r="L12" s="5"/>
      <c r="M12" s="5"/>
      <c r="N12" s="5"/>
      <c r="O12" s="5"/>
      <c r="P12" s="5"/>
      <c r="Q12" s="5"/>
      <c r="R12" s="5"/>
      <c r="S12" s="5"/>
      <c r="T12" s="5"/>
      <c r="U12" s="5"/>
      <c r="V12" s="5"/>
      <c r="W12" s="5"/>
      <c r="X12" s="5"/>
      <c r="Y12" s="5"/>
      <c r="Z12" s="5"/>
      <c r="AA12" s="5"/>
      <c r="AB12" s="5"/>
      <c r="AC12" s="5"/>
      <c r="AD12" s="3"/>
      <c r="AE12" s="3"/>
      <c r="AH12" s="10"/>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row>
    <row r="13" spans="1:247" s="2" customFormat="1" x14ac:dyDescent="0.25">
      <c r="A13" s="58" t="s">
        <v>17</v>
      </c>
      <c r="B13" s="59"/>
      <c r="C13" s="59"/>
      <c r="D13" s="59"/>
      <c r="E13" s="59"/>
      <c r="F13" s="59"/>
      <c r="G13" s="59"/>
      <c r="H13" s="59"/>
      <c r="I13" s="60"/>
      <c r="J13" s="72">
        <v>240</v>
      </c>
      <c r="K13" s="73"/>
      <c r="L13" s="5"/>
      <c r="M13" s="5"/>
      <c r="N13" s="5"/>
      <c r="O13" s="5"/>
      <c r="P13" s="5"/>
      <c r="Q13" s="5"/>
      <c r="R13" s="5"/>
      <c r="S13" s="5"/>
      <c r="T13" s="5"/>
      <c r="U13" s="5"/>
      <c r="V13" s="5"/>
      <c r="W13" s="5"/>
      <c r="X13" s="5"/>
      <c r="Y13" s="5"/>
      <c r="Z13" s="5"/>
      <c r="AA13" s="5"/>
      <c r="AB13" s="5"/>
      <c r="AC13" s="5"/>
      <c r="AD13" s="3"/>
      <c r="AE13" s="3"/>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row>
    <row r="14" spans="1:247" s="2" customFormat="1" x14ac:dyDescent="0.25">
      <c r="A14" s="58" t="s">
        <v>18</v>
      </c>
      <c r="B14" s="59"/>
      <c r="C14" s="59"/>
      <c r="D14" s="59"/>
      <c r="E14" s="59"/>
      <c r="F14" s="59"/>
      <c r="G14" s="59"/>
      <c r="H14" s="59"/>
      <c r="I14" s="60"/>
      <c r="J14" s="74">
        <v>23</v>
      </c>
      <c r="K14" s="74">
        <v>1</v>
      </c>
      <c r="L14" s="5"/>
      <c r="M14" s="5"/>
      <c r="N14" s="5"/>
      <c r="O14" s="5"/>
      <c r="P14" s="5"/>
      <c r="Q14" s="5"/>
      <c r="R14" s="5"/>
      <c r="S14" s="5"/>
      <c r="T14" s="5"/>
      <c r="U14" s="5"/>
      <c r="V14" s="5"/>
      <c r="W14" s="5"/>
      <c r="X14" s="5"/>
      <c r="Y14" s="5"/>
      <c r="Z14" s="5"/>
      <c r="AA14" s="5"/>
      <c r="AB14" s="5"/>
      <c r="AC14" s="5"/>
      <c r="AD14" s="3"/>
      <c r="AE14" s="3"/>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row>
    <row r="15" spans="1:247" s="2" customFormat="1" ht="25.5" customHeight="1" x14ac:dyDescent="0.25">
      <c r="A15" s="58" t="s">
        <v>19</v>
      </c>
      <c r="B15" s="59"/>
      <c r="C15" s="59"/>
      <c r="D15" s="59"/>
      <c r="E15" s="59"/>
      <c r="F15" s="59"/>
      <c r="G15" s="59"/>
      <c r="H15" s="59"/>
      <c r="I15" s="60"/>
      <c r="J15" s="75">
        <v>1</v>
      </c>
      <c r="K15" s="76"/>
      <c r="L15" s="5"/>
      <c r="M15" s="5"/>
      <c r="N15" s="5"/>
      <c r="O15" s="5"/>
      <c r="P15" s="5"/>
      <c r="Q15" s="5"/>
      <c r="R15" s="5"/>
      <c r="S15" s="5"/>
      <c r="T15" s="5"/>
      <c r="U15" s="5"/>
      <c r="V15" s="5"/>
      <c r="W15" s="5"/>
      <c r="X15" s="5"/>
      <c r="Y15" s="5"/>
      <c r="Z15" s="5"/>
      <c r="AA15" s="5"/>
      <c r="AB15" s="5"/>
      <c r="AC15" s="5"/>
      <c r="AD15" s="3"/>
      <c r="AE15" s="3"/>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row>
    <row r="16" spans="1:247" s="2" customFormat="1" ht="8.25" hidden="1" customHeight="1" x14ac:dyDescent="0.25">
      <c r="A16" s="68" t="str">
        <f>CONCATENATE("Месячный платеж по кредиту, ",O34)</f>
        <v xml:space="preserve">Месячный платеж по кредиту, </v>
      </c>
      <c r="B16" s="69"/>
      <c r="C16" s="69"/>
      <c r="D16" s="69"/>
      <c r="E16" s="69"/>
      <c r="F16" s="69"/>
      <c r="G16" s="69"/>
      <c r="H16" s="12"/>
      <c r="I16" s="13"/>
      <c r="J16" s="77">
        <f>IF(data2=1,sumkred2/strok2,sumkred2*PROC2/100/((1-POWER(1+PROC2/1200,-strok2))*12))</f>
        <v>14583.333333333334</v>
      </c>
      <c r="K16" s="78"/>
      <c r="L16" s="5"/>
      <c r="M16" s="5"/>
      <c r="N16" s="5"/>
      <c r="O16" s="5"/>
      <c r="P16" s="5"/>
      <c r="Q16" s="5"/>
      <c r="R16" s="5"/>
      <c r="S16" s="5"/>
      <c r="T16" s="5"/>
      <c r="U16" s="5"/>
      <c r="V16" s="5"/>
      <c r="W16" s="5"/>
      <c r="X16" s="5"/>
      <c r="Y16" s="5"/>
      <c r="Z16" s="5"/>
      <c r="AA16" s="5"/>
      <c r="AB16" s="5"/>
      <c r="AC16" s="5"/>
      <c r="AD16" s="3"/>
      <c r="AE16" s="3"/>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row>
    <row r="17" spans="1:247" s="2" customFormat="1" ht="15.75" customHeight="1" x14ac:dyDescent="0.25">
      <c r="A17" s="68" t="s">
        <v>82</v>
      </c>
      <c r="B17" s="69"/>
      <c r="C17" s="69"/>
      <c r="D17" s="69"/>
      <c r="E17" s="69"/>
      <c r="F17" s="69"/>
      <c r="G17" s="69"/>
      <c r="H17" s="69"/>
      <c r="I17" s="69"/>
      <c r="J17" s="69"/>
      <c r="K17" s="70"/>
      <c r="L17" s="5"/>
      <c r="M17" s="5"/>
      <c r="N17" s="5"/>
      <c r="O17" s="5"/>
      <c r="P17" s="5"/>
      <c r="Q17" s="5"/>
      <c r="R17" s="5"/>
      <c r="S17" s="5"/>
      <c r="T17" s="5"/>
      <c r="U17" s="5"/>
      <c r="V17" s="5"/>
      <c r="W17" s="5"/>
      <c r="X17" s="5"/>
      <c r="Y17" s="5"/>
      <c r="Z17" s="5"/>
      <c r="AA17" s="5"/>
      <c r="AB17" s="5"/>
      <c r="AC17" s="5"/>
      <c r="AD17" s="3"/>
      <c r="AE17" s="3"/>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row>
    <row r="18" spans="1:247" s="2" customFormat="1" ht="15" customHeight="1" x14ac:dyDescent="0.25">
      <c r="A18" s="68" t="s">
        <v>20</v>
      </c>
      <c r="B18" s="69"/>
      <c r="C18" s="69"/>
      <c r="D18" s="69"/>
      <c r="E18" s="69"/>
      <c r="F18" s="69"/>
      <c r="G18" s="69"/>
      <c r="H18" s="69"/>
      <c r="I18" s="70"/>
      <c r="J18" s="71">
        <v>0</v>
      </c>
      <c r="K18" s="71"/>
      <c r="L18" s="5"/>
      <c r="M18" s="5"/>
      <c r="N18" s="5"/>
      <c r="O18" s="5"/>
      <c r="P18" s="5"/>
      <c r="Q18" s="5"/>
      <c r="R18" s="5"/>
      <c r="S18" s="5"/>
      <c r="T18" s="5"/>
      <c r="U18" s="5"/>
      <c r="V18" s="5"/>
      <c r="W18" s="5"/>
      <c r="X18" s="5"/>
      <c r="Y18" s="5"/>
      <c r="Z18" s="5"/>
      <c r="AA18" s="5"/>
      <c r="AB18" s="5"/>
      <c r="AC18" s="5"/>
      <c r="AD18" s="3"/>
      <c r="AE18" s="3"/>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row>
    <row r="19" spans="1:247" s="2" customFormat="1" ht="12.75" hidden="1" customHeight="1" x14ac:dyDescent="0.25">
      <c r="A19" s="68" t="s">
        <v>21</v>
      </c>
      <c r="B19" s="69"/>
      <c r="C19" s="69"/>
      <c r="D19" s="69"/>
      <c r="E19" s="69"/>
      <c r="F19" s="69"/>
      <c r="G19" s="69"/>
      <c r="H19" s="69"/>
      <c r="I19" s="70"/>
      <c r="J19" s="82">
        <v>0</v>
      </c>
      <c r="K19" s="83"/>
      <c r="L19" s="5"/>
      <c r="M19" s="5"/>
      <c r="N19" s="5"/>
      <c r="O19" s="5"/>
      <c r="P19" s="5"/>
      <c r="Q19" s="5"/>
      <c r="R19" s="5"/>
      <c r="S19" s="5"/>
      <c r="T19" s="5"/>
      <c r="U19" s="5"/>
      <c r="V19" s="5"/>
      <c r="W19" s="5"/>
      <c r="X19" s="5"/>
      <c r="Y19" s="5"/>
      <c r="Z19" s="5"/>
      <c r="AA19" s="5"/>
      <c r="AB19" s="5"/>
      <c r="AC19" s="5"/>
      <c r="AD19" s="3"/>
      <c r="AE19" s="3"/>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row>
    <row r="20" spans="1:247" s="2" customFormat="1" ht="19.5" hidden="1" customHeight="1" x14ac:dyDescent="0.25">
      <c r="A20" s="68" t="s">
        <v>22</v>
      </c>
      <c r="B20" s="69"/>
      <c r="C20" s="69"/>
      <c r="D20" s="69"/>
      <c r="E20" s="69"/>
      <c r="F20" s="69"/>
      <c r="G20" s="69"/>
      <c r="H20" s="69"/>
      <c r="I20" s="70"/>
      <c r="J20" s="84">
        <v>0</v>
      </c>
      <c r="K20" s="85"/>
      <c r="L20" s="5"/>
      <c r="M20" s="5"/>
      <c r="N20" s="5"/>
      <c r="O20" s="5"/>
      <c r="P20" s="5"/>
      <c r="Q20" s="5"/>
      <c r="R20" s="5"/>
      <c r="S20" s="5"/>
      <c r="T20" s="5"/>
      <c r="U20" s="5"/>
      <c r="V20" s="5"/>
      <c r="W20" s="5"/>
      <c r="X20" s="5"/>
      <c r="Y20" s="5"/>
      <c r="Z20" s="5"/>
      <c r="AA20" s="5"/>
      <c r="AB20" s="5"/>
      <c r="AC20" s="5"/>
      <c r="AD20" s="3"/>
      <c r="AE20" s="3"/>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row>
    <row r="21" spans="1:247" s="2" customFormat="1" ht="31.5" customHeight="1" x14ac:dyDescent="0.25">
      <c r="A21" s="86" t="s">
        <v>23</v>
      </c>
      <c r="B21" s="86"/>
      <c r="C21" s="86"/>
      <c r="D21" s="86"/>
      <c r="E21" s="86"/>
      <c r="F21" s="86"/>
      <c r="G21" s="86"/>
      <c r="H21" s="86"/>
      <c r="I21" s="86"/>
      <c r="J21" s="87" t="s">
        <v>24</v>
      </c>
      <c r="K21" s="87"/>
      <c r="L21" s="5"/>
      <c r="M21" s="5"/>
      <c r="N21" s="5"/>
      <c r="O21" s="5"/>
      <c r="P21" s="5"/>
      <c r="Q21" s="5"/>
      <c r="R21" s="5"/>
      <c r="S21" s="5"/>
      <c r="T21" s="5"/>
      <c r="U21" s="5"/>
      <c r="V21" s="5"/>
      <c r="W21" s="5"/>
      <c r="X21" s="5"/>
      <c r="Y21" s="5"/>
      <c r="Z21" s="5"/>
      <c r="AA21" s="5"/>
      <c r="AB21" s="5"/>
      <c r="AC21" s="5"/>
      <c r="AD21" s="3"/>
      <c r="AE21" s="3"/>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row>
    <row r="22" spans="1:247" s="2" customFormat="1" ht="21" customHeight="1" x14ac:dyDescent="0.25">
      <c r="A22" s="58" t="s">
        <v>88</v>
      </c>
      <c r="B22" s="59"/>
      <c r="C22" s="59"/>
      <c r="D22" s="59"/>
      <c r="E22" s="59"/>
      <c r="F22" s="59"/>
      <c r="G22" s="59"/>
      <c r="H22" s="59"/>
      <c r="I22" s="60"/>
      <c r="J22" s="71">
        <v>2.9999999999999997E-4</v>
      </c>
      <c r="K22" s="71"/>
      <c r="L22" s="5"/>
      <c r="M22" s="5"/>
      <c r="N22" s="5"/>
      <c r="O22" s="5"/>
      <c r="P22" s="5"/>
      <c r="Q22" s="5"/>
      <c r="R22" s="5"/>
      <c r="S22" s="5"/>
      <c r="T22" s="5"/>
      <c r="U22" s="5"/>
      <c r="V22" s="5"/>
      <c r="W22" s="5"/>
      <c r="X22" s="5"/>
      <c r="Y22" s="5"/>
      <c r="Z22" s="5"/>
      <c r="AA22" s="5"/>
      <c r="AB22" s="5"/>
      <c r="AC22" s="5"/>
      <c r="AD22" s="3"/>
      <c r="AE22" s="3"/>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row>
    <row r="23" spans="1:247" s="2" customFormat="1" ht="32.25" customHeight="1" x14ac:dyDescent="0.25">
      <c r="A23" s="88" t="s">
        <v>83</v>
      </c>
      <c r="B23" s="89"/>
      <c r="C23" s="89"/>
      <c r="D23" s="89"/>
      <c r="E23" s="89"/>
      <c r="F23" s="89"/>
      <c r="G23" s="89"/>
      <c r="H23" s="89"/>
      <c r="I23" s="89"/>
      <c r="J23" s="89"/>
      <c r="K23" s="90"/>
      <c r="L23" s="5"/>
      <c r="M23" s="5"/>
      <c r="N23" s="5"/>
      <c r="O23" s="5"/>
      <c r="P23" s="5"/>
      <c r="Q23" s="5"/>
      <c r="R23" s="5"/>
      <c r="S23" s="5"/>
      <c r="T23" s="5"/>
      <c r="U23" s="5"/>
      <c r="V23" s="5"/>
      <c r="W23" s="5"/>
      <c r="X23" s="5"/>
      <c r="Y23" s="5"/>
      <c r="Z23" s="5"/>
      <c r="AA23" s="5"/>
      <c r="AB23" s="5"/>
      <c r="AC23" s="5"/>
      <c r="AD23" s="3"/>
      <c r="AE23" s="3"/>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row>
    <row r="24" spans="1:247" s="3" customFormat="1" x14ac:dyDescent="0.25">
      <c r="A24" s="91" t="s">
        <v>77</v>
      </c>
      <c r="B24" s="92"/>
      <c r="C24" s="92"/>
      <c r="D24" s="92"/>
      <c r="E24" s="92"/>
      <c r="F24" s="92"/>
      <c r="G24" s="92"/>
      <c r="H24" s="92"/>
      <c r="I24" s="93"/>
      <c r="J24" s="61">
        <v>12880</v>
      </c>
      <c r="K24" s="61"/>
      <c r="L24" s="5"/>
      <c r="M24" s="5"/>
      <c r="N24" s="5"/>
      <c r="O24" s="5"/>
      <c r="P24" s="5"/>
      <c r="Q24" s="5"/>
      <c r="R24" s="5"/>
      <c r="S24" s="5"/>
      <c r="T24" s="5"/>
      <c r="U24" s="5"/>
      <c r="V24" s="5"/>
      <c r="W24" s="5"/>
      <c r="X24" s="5"/>
      <c r="Y24" s="5"/>
      <c r="Z24" s="5"/>
      <c r="AA24" s="5"/>
      <c r="AB24" s="5"/>
      <c r="AC24" s="5"/>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row>
    <row r="25" spans="1:247" s="3" customFormat="1" x14ac:dyDescent="0.25">
      <c r="A25" s="91" t="s">
        <v>25</v>
      </c>
      <c r="B25" s="80"/>
      <c r="C25" s="80"/>
      <c r="D25" s="80"/>
      <c r="E25" s="80"/>
      <c r="F25" s="80"/>
      <c r="G25" s="80"/>
      <c r="H25" s="80"/>
      <c r="I25" s="81"/>
      <c r="J25" s="71">
        <v>1E-3</v>
      </c>
      <c r="K25" s="71"/>
      <c r="L25" s="5"/>
      <c r="M25" s="5"/>
      <c r="N25" s="5"/>
      <c r="O25" s="5"/>
      <c r="P25" s="5"/>
      <c r="Q25" s="5"/>
      <c r="R25" s="5"/>
      <c r="S25" s="5"/>
      <c r="T25" s="5"/>
      <c r="U25" s="5"/>
      <c r="V25" s="5"/>
      <c r="W25" s="5"/>
      <c r="X25" s="5"/>
      <c r="Y25" s="5"/>
      <c r="Z25" s="5"/>
      <c r="AA25" s="5"/>
      <c r="AB25" s="5"/>
      <c r="AC25" s="5"/>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row>
    <row r="26" spans="1:247" s="3" customFormat="1" ht="33" customHeight="1" x14ac:dyDescent="0.25">
      <c r="A26" s="79" t="s">
        <v>78</v>
      </c>
      <c r="B26" s="80"/>
      <c r="C26" s="80"/>
      <c r="D26" s="80"/>
      <c r="E26" s="80"/>
      <c r="F26" s="80"/>
      <c r="G26" s="80"/>
      <c r="H26" s="80"/>
      <c r="I26" s="81"/>
      <c r="J26" s="71">
        <v>3.0000000000000001E-3</v>
      </c>
      <c r="K26" s="71"/>
      <c r="L26" s="5"/>
      <c r="M26" s="5"/>
      <c r="N26" s="5"/>
      <c r="O26" s="5"/>
      <c r="P26" s="5"/>
      <c r="Q26" s="5"/>
      <c r="R26" s="5"/>
      <c r="S26" s="5"/>
      <c r="T26" s="5"/>
      <c r="U26" s="5"/>
      <c r="V26" s="5"/>
      <c r="W26" s="5"/>
      <c r="X26" s="5"/>
      <c r="Y26" s="5"/>
      <c r="Z26" s="5"/>
      <c r="AA26" s="5"/>
      <c r="AB26" s="5"/>
      <c r="AC26" s="5"/>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row>
    <row r="27" spans="1:247" s="3" customFormat="1" x14ac:dyDescent="0.25">
      <c r="A27" s="91" t="s">
        <v>79</v>
      </c>
      <c r="B27" s="80"/>
      <c r="C27" s="80"/>
      <c r="D27" s="80"/>
      <c r="E27" s="80"/>
      <c r="F27" s="80"/>
      <c r="G27" s="80"/>
      <c r="H27" s="80"/>
      <c r="I27" s="81"/>
      <c r="J27" s="71">
        <v>7.3000000000000001E-3</v>
      </c>
      <c r="K27" s="71"/>
      <c r="L27" s="5"/>
      <c r="M27" s="5"/>
      <c r="N27" s="5"/>
      <c r="O27" s="5"/>
      <c r="P27" s="5"/>
      <c r="Q27" s="5"/>
      <c r="R27" s="5"/>
      <c r="S27" s="5"/>
      <c r="T27" s="5"/>
      <c r="U27" s="5"/>
      <c r="V27" s="5"/>
      <c r="W27" s="5"/>
      <c r="X27" s="5"/>
      <c r="Y27" s="5"/>
      <c r="Z27" s="5"/>
      <c r="AA27" s="5"/>
      <c r="AB27" s="5"/>
      <c r="AC27" s="5"/>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row>
    <row r="28" spans="1:247" s="3" customFormat="1" x14ac:dyDescent="0.25">
      <c r="A28" s="91" t="s">
        <v>80</v>
      </c>
      <c r="B28" s="80"/>
      <c r="C28" s="80"/>
      <c r="D28" s="80"/>
      <c r="E28" s="80"/>
      <c r="F28" s="80"/>
      <c r="G28" s="80"/>
      <c r="H28" s="80"/>
      <c r="I28" s="81"/>
      <c r="J28" s="61">
        <v>3500</v>
      </c>
      <c r="K28" s="61"/>
      <c r="L28" s="5"/>
      <c r="M28" s="5"/>
      <c r="N28" s="5"/>
      <c r="O28" s="5"/>
      <c r="P28" s="5"/>
      <c r="Q28" s="5"/>
      <c r="R28" s="5"/>
      <c r="S28" s="5"/>
      <c r="T28" s="5"/>
      <c r="U28" s="5"/>
      <c r="V28" s="5"/>
      <c r="W28" s="5"/>
      <c r="X28" s="5"/>
      <c r="Y28" s="5"/>
      <c r="Z28" s="5"/>
      <c r="AA28" s="5"/>
      <c r="AB28" s="5"/>
      <c r="AC28" s="5"/>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row>
    <row r="29" spans="1:247" s="3" customFormat="1" x14ac:dyDescent="0.25">
      <c r="A29" s="91" t="s">
        <v>81</v>
      </c>
      <c r="B29" s="80"/>
      <c r="C29" s="80"/>
      <c r="D29" s="80"/>
      <c r="E29" s="80"/>
      <c r="F29" s="80"/>
      <c r="G29" s="80"/>
      <c r="H29" s="80"/>
      <c r="I29" s="81"/>
      <c r="J29" s="61">
        <v>3786</v>
      </c>
      <c r="K29" s="61"/>
      <c r="L29" s="5"/>
      <c r="M29" s="5"/>
      <c r="N29" s="5"/>
      <c r="O29" s="5"/>
      <c r="P29" s="5"/>
      <c r="Q29" s="5"/>
      <c r="R29" s="5"/>
      <c r="S29" s="5"/>
      <c r="T29" s="5"/>
      <c r="U29" s="5"/>
      <c r="V29" s="5"/>
      <c r="W29" s="5"/>
      <c r="X29" s="5"/>
      <c r="Y29" s="5"/>
      <c r="Z29" s="5"/>
      <c r="AA29" s="5"/>
      <c r="AB29" s="5"/>
      <c r="AC29" s="5"/>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row>
    <row r="30" spans="1:247" s="2" customFormat="1" ht="15" hidden="1" customHeight="1" x14ac:dyDescent="0.25">
      <c r="A30" s="91"/>
      <c r="B30" s="80"/>
      <c r="C30" s="80"/>
      <c r="D30" s="80"/>
      <c r="E30" s="80"/>
      <c r="F30" s="80"/>
      <c r="G30" s="80"/>
      <c r="H30" s="80"/>
      <c r="I30" s="81"/>
      <c r="J30" s="15"/>
      <c r="K30" s="16"/>
      <c r="L30" s="5"/>
      <c r="M30" s="5"/>
      <c r="N30" s="5"/>
      <c r="O30" s="5"/>
      <c r="P30" s="5"/>
      <c r="Q30" s="5"/>
      <c r="R30" s="5"/>
      <c r="S30" s="5"/>
      <c r="T30" s="5"/>
      <c r="U30" s="5"/>
      <c r="V30" s="5"/>
      <c r="W30" s="5"/>
      <c r="X30" s="5"/>
      <c r="Y30" s="5"/>
      <c r="Z30" s="5"/>
      <c r="AA30" s="5"/>
      <c r="AB30" s="5"/>
      <c r="AC30" s="5"/>
      <c r="AD30" s="3"/>
      <c r="AE30" s="3"/>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row>
    <row r="31" spans="1:247" s="2" customFormat="1" ht="15" hidden="1" customHeight="1" x14ac:dyDescent="0.25">
      <c r="A31" s="99" t="s">
        <v>84</v>
      </c>
      <c r="B31" s="100"/>
      <c r="C31" s="100"/>
      <c r="D31" s="100"/>
      <c r="E31" s="100"/>
      <c r="F31" s="100"/>
      <c r="G31" s="100"/>
      <c r="H31" s="100"/>
      <c r="I31" s="101"/>
      <c r="J31" s="102">
        <v>0</v>
      </c>
      <c r="K31" s="102"/>
      <c r="L31" s="5"/>
      <c r="M31" s="5"/>
      <c r="N31" s="5"/>
      <c r="O31" s="5"/>
      <c r="P31" s="5"/>
      <c r="Q31" s="5"/>
      <c r="R31" s="5"/>
      <c r="S31" s="5"/>
      <c r="T31" s="5"/>
      <c r="U31" s="5"/>
      <c r="V31" s="5"/>
      <c r="W31" s="5"/>
      <c r="X31" s="5"/>
      <c r="Y31" s="5"/>
      <c r="Z31" s="5"/>
      <c r="AA31" s="5"/>
      <c r="AB31" s="5"/>
      <c r="AC31" s="5"/>
      <c r="AD31" s="3"/>
      <c r="AE31" s="3"/>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row>
    <row r="32" spans="1:247" s="2" customFormat="1" ht="15" hidden="1" customHeight="1" x14ac:dyDescent="0.25">
      <c r="A32" s="103" t="s">
        <v>26</v>
      </c>
      <c r="B32" s="92"/>
      <c r="C32" s="92"/>
      <c r="D32" s="92"/>
      <c r="E32" s="92"/>
      <c r="F32" s="92"/>
      <c r="G32" s="92"/>
      <c r="H32" s="92"/>
      <c r="I32" s="93"/>
      <c r="J32" s="104">
        <v>0</v>
      </c>
      <c r="K32" s="105"/>
      <c r="L32" s="5"/>
      <c r="M32" s="5"/>
      <c r="N32" s="5"/>
      <c r="O32" s="5"/>
      <c r="P32" s="5"/>
      <c r="Q32" s="5"/>
      <c r="R32" s="5"/>
      <c r="S32" s="5"/>
      <c r="T32" s="5"/>
      <c r="U32" s="5"/>
      <c r="V32" s="5"/>
      <c r="W32" s="5"/>
      <c r="X32" s="5"/>
      <c r="Y32" s="5"/>
      <c r="Z32" s="5"/>
      <c r="AA32" s="5"/>
      <c r="AB32" s="5"/>
      <c r="AC32" s="5"/>
      <c r="AD32" s="3"/>
      <c r="AE32" s="3"/>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row>
    <row r="33" spans="1:247" s="2" customFormat="1" ht="19.5" hidden="1" customHeight="1" x14ac:dyDescent="0.25">
      <c r="A33" s="94"/>
      <c r="B33" s="95"/>
      <c r="C33" s="95"/>
      <c r="D33" s="95"/>
      <c r="E33" s="95"/>
      <c r="F33" s="95"/>
      <c r="G33" s="95"/>
      <c r="H33" s="95"/>
      <c r="I33" s="96"/>
      <c r="J33" s="97"/>
      <c r="K33" s="98"/>
      <c r="L33" s="5"/>
      <c r="M33" s="5"/>
      <c r="N33" s="5"/>
      <c r="O33" s="5"/>
      <c r="P33" s="5"/>
      <c r="Q33" s="5"/>
      <c r="R33" s="5"/>
      <c r="S33" s="5"/>
      <c r="T33" s="5"/>
      <c r="U33" s="5"/>
      <c r="V33" s="5"/>
      <c r="W33" s="5"/>
      <c r="X33" s="5"/>
      <c r="Y33" s="5"/>
      <c r="Z33" s="5"/>
      <c r="AA33" s="5"/>
      <c r="AB33" s="5"/>
      <c r="AC33" s="5"/>
      <c r="AD33" s="3"/>
      <c r="AE33" s="3"/>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row>
    <row r="34" spans="1:247" s="2" customFormat="1" ht="15.75" thickBot="1" x14ac:dyDescent="0.3">
      <c r="A34" s="5">
        <v>2</v>
      </c>
      <c r="B34" s="5"/>
      <c r="C34" s="5"/>
      <c r="D34" s="5"/>
      <c r="E34" s="5"/>
      <c r="F34" s="5"/>
      <c r="G34" s="5"/>
      <c r="H34" s="5"/>
      <c r="I34" s="5"/>
      <c r="J34" s="5"/>
      <c r="K34" s="5"/>
      <c r="L34" s="5"/>
      <c r="M34" s="5"/>
      <c r="N34" s="5"/>
      <c r="O34" s="5"/>
      <c r="P34" s="5"/>
      <c r="Q34" s="5"/>
      <c r="R34" s="5"/>
      <c r="S34" s="5"/>
      <c r="T34" s="5"/>
      <c r="U34" s="5"/>
      <c r="V34" s="5"/>
      <c r="W34" s="5"/>
      <c r="X34" s="5"/>
      <c r="Y34" s="5"/>
      <c r="Z34" s="5"/>
      <c r="AA34" s="5"/>
      <c r="AB34" s="5" t="s">
        <v>27</v>
      </c>
      <c r="AC34" s="5"/>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row>
    <row r="35" spans="1:247" s="2" customFormat="1" ht="12.75" customHeight="1" thickBot="1" x14ac:dyDescent="0.3">
      <c r="A35" s="109" t="s">
        <v>28</v>
      </c>
      <c r="B35" s="106" t="s">
        <v>29</v>
      </c>
      <c r="C35" s="107"/>
      <c r="D35" s="107"/>
      <c r="E35" s="108"/>
      <c r="F35" s="106" t="s">
        <v>30</v>
      </c>
      <c r="G35" s="107"/>
      <c r="H35" s="107"/>
      <c r="I35" s="108"/>
      <c r="J35" s="106" t="s">
        <v>31</v>
      </c>
      <c r="K35" s="107"/>
      <c r="L35" s="107"/>
      <c r="M35" s="108"/>
      <c r="N35" s="106" t="s">
        <v>32</v>
      </c>
      <c r="O35" s="107"/>
      <c r="P35" s="107"/>
      <c r="Q35" s="108"/>
      <c r="R35" s="106" t="s">
        <v>33</v>
      </c>
      <c r="S35" s="107"/>
      <c r="T35" s="107"/>
      <c r="U35" s="108"/>
      <c r="V35" s="106" t="s">
        <v>34</v>
      </c>
      <c r="W35" s="107"/>
      <c r="X35" s="107"/>
      <c r="Y35" s="108"/>
      <c r="Z35" s="106" t="s">
        <v>35</v>
      </c>
      <c r="AA35" s="107"/>
      <c r="AB35" s="107"/>
      <c r="AC35" s="108"/>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row>
    <row r="36" spans="1:247" s="2" customFormat="1" ht="75.75" thickBot="1" x14ac:dyDescent="0.3">
      <c r="A36" s="110"/>
      <c r="B36" s="17" t="s">
        <v>36</v>
      </c>
      <c r="C36" s="17" t="s">
        <v>37</v>
      </c>
      <c r="D36" s="17" t="s">
        <v>38</v>
      </c>
      <c r="E36" s="17" t="s">
        <v>39</v>
      </c>
      <c r="F36" s="17" t="s">
        <v>36</v>
      </c>
      <c r="G36" s="17" t="s">
        <v>37</v>
      </c>
      <c r="H36" s="17" t="s">
        <v>38</v>
      </c>
      <c r="I36" s="17" t="s">
        <v>39</v>
      </c>
      <c r="J36" s="17" t="s">
        <v>36</v>
      </c>
      <c r="K36" s="17" t="s">
        <v>37</v>
      </c>
      <c r="L36" s="17" t="s">
        <v>38</v>
      </c>
      <c r="M36" s="17" t="s">
        <v>39</v>
      </c>
      <c r="N36" s="17" t="s">
        <v>36</v>
      </c>
      <c r="O36" s="17" t="s">
        <v>37</v>
      </c>
      <c r="P36" s="17" t="s">
        <v>38</v>
      </c>
      <c r="Q36" s="17" t="s">
        <v>39</v>
      </c>
      <c r="R36" s="17" t="s">
        <v>36</v>
      </c>
      <c r="S36" s="17" t="s">
        <v>37</v>
      </c>
      <c r="T36" s="17" t="s">
        <v>38</v>
      </c>
      <c r="U36" s="17" t="s">
        <v>39</v>
      </c>
      <c r="V36" s="17" t="s">
        <v>36</v>
      </c>
      <c r="W36" s="17" t="s">
        <v>37</v>
      </c>
      <c r="X36" s="17" t="s">
        <v>38</v>
      </c>
      <c r="Y36" s="17" t="s">
        <v>39</v>
      </c>
      <c r="Z36" s="17" t="s">
        <v>36</v>
      </c>
      <c r="AA36" s="17" t="s">
        <v>37</v>
      </c>
      <c r="AB36" s="17" t="s">
        <v>38</v>
      </c>
      <c r="AC36" s="17" t="s">
        <v>39</v>
      </c>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row>
    <row r="37" spans="1:247" s="2" customFormat="1" ht="15.75" thickTop="1" x14ac:dyDescent="0.25">
      <c r="A37" s="18" t="s">
        <v>40</v>
      </c>
      <c r="B37" s="19">
        <f>sumkred2</f>
        <v>3500000</v>
      </c>
      <c r="C37" s="19">
        <f t="shared" ref="C37:C48" si="0">IF(data2=1,B37*(PROC2/36500)*30.42,B37*(PROC2/36000)*30)</f>
        <v>67090.684931506868</v>
      </c>
      <c r="D37" s="20">
        <f>IF($A37="1 міс.",$J$26*$J$6+$J$27*B37,0)+$J$18*sumkred2+$J$19+$J$20*sumkred2+$J$24+$J$28+J25*J6+sumkred2*$J$22</f>
        <v>62980</v>
      </c>
      <c r="E37" s="20">
        <f>IF(data2=2,C37+D37,IF(data2=1,IF(C37&gt;0,C37+D37+sumproplat2,0),IF(B37&gt;sumproplat2*2,sumproplat2,B37+C37+D37)))</f>
        <v>144654.01826484021</v>
      </c>
      <c r="F37" s="21">
        <f>IF(data2=1,IF((B48-sumproplat2)&gt;1,B48-sumproplat2,0),IF(B48-(sumproplat2-C48-D48)&gt;0,B48-(E48-C48-D48),0))</f>
        <v>3324999.9999999981</v>
      </c>
      <c r="G37" s="21">
        <f t="shared" ref="G37:G48" si="1">IF(data2=1,F37*(PROC2/36500)*30.42,F37*(PROC2/36000)*30)</f>
        <v>63736.150684931476</v>
      </c>
      <c r="H37" s="20">
        <f t="shared" ref="H37:H48" si="2">IF(AND($A37="1 міс.",F37&gt;0),$J$26*$J$6+$J$27*F37,0)+IF(F37-IF(data2=1,IF(G37&gt;0.001,G37+sumproplat2,0),IF(F37&gt;sumproplat2*2,sumproplat2,F37+G37))&lt;0,$J$29,0)</f>
        <v>39272.499999999985</v>
      </c>
      <c r="I37" s="20">
        <f t="shared" ref="I37:I48" si="3">IF(data2=1,IF(G37&gt;0.001,G37+H37+sumproplat2,0),IF(F37&gt;sumproplat2*2,sumproplat2+H37,F37+G37+H37))</f>
        <v>117591.98401826479</v>
      </c>
      <c r="J37" s="21">
        <f>IF(data2=1,IF((F48-sumproplat2)&gt;1,F48-sumproplat2,0),IF(F48-(sumproplat2-G48-H48)&gt;0,F48-(I48-G48-H48),0))</f>
        <v>3149999.9999999963</v>
      </c>
      <c r="K37" s="21">
        <f t="shared" ref="K37:K48" si="4">IF(data2=1,J37*(PROC2/36500)*30.42,J37*(PROC2/36000)*30)</f>
        <v>60381.616438356104</v>
      </c>
      <c r="L37" s="20">
        <f t="shared" ref="L37:L48" si="5">IF(AND($A37="1 міс.",J37&gt;0),$J$26*$J$6+$J$27*J37,0)+IF(J37-IF(data2=1,IF(K37&gt;0.001,K37+sumproplat2,0),IF(J37&gt;sumproplat2*2,sumproplat2,J37+K37))&lt;0,$J$29,0)</f>
        <v>37994.999999999971</v>
      </c>
      <c r="M37" s="20">
        <f t="shared" ref="M37:M48" si="6">IF(data2=1,IF(K37&gt;0.001,K37+L37+sumproplat2,0),IF(J37&gt;sumproplat2*2,sumproplat2+L37,J37+K37+L37))</f>
        <v>112959.94977168941</v>
      </c>
      <c r="N37" s="21">
        <f>IF(data2=1,IF((J48-sumproplat2)&gt;1,J48-sumproplat2,0),IF(J48-(sumproplat2-K48-L48)&gt;0,J48-(M48-K48-L48),0))</f>
        <v>2974999.9999999944</v>
      </c>
      <c r="O37" s="21">
        <f t="shared" ref="O37:O48" si="7">IF(data2=1,N37*(PROC2/36500)*30.42,N37*(PROC2/36000)*30)</f>
        <v>57027.082191780719</v>
      </c>
      <c r="P37" s="20">
        <f t="shared" ref="P37:P48" si="8">IF(AND($A37="1 міс.",N37&gt;0),$J$26*$J$6+$J$27*N37,0)+IF(N37-IF(data2=1,IF(O37&gt;0.001,O37+sumproplat2,0),IF(N37&gt;sumproplat2*2,sumproplat2,N37+O37))&lt;0,$J$29,0)</f>
        <v>36717.499999999956</v>
      </c>
      <c r="Q37" s="20">
        <f t="shared" ref="Q37:Q48" si="9">IF(data2=1,IF(O37&gt;0.001,O37+P37+sumproplat2,0),IF(N37&gt;sumproplat2*2,sumproplat2+P37,N37+O37+P37))</f>
        <v>108327.915525114</v>
      </c>
      <c r="R37" s="21">
        <f>IF(data2=1,IF((N48-sumproplat2)&gt;1,N48-sumproplat2,0),IF(N48-(sumproplat2-O48-P48)&gt;0,N48-(Q48-O48-P48),0))</f>
        <v>2799999.9999999925</v>
      </c>
      <c r="S37" s="21">
        <f t="shared" ref="S37:S48" si="10">IF(data2=1,R37*(PROC2/36500)*30.42,R37*(PROC2/36000)*30)</f>
        <v>53672.547945205341</v>
      </c>
      <c r="T37" s="20">
        <f t="shared" ref="T37:T48" si="11">IF(AND($A37="1 міс.",R37&gt;0),$J$26*$J$6+$J$27*R37,0)+IF(R37-IF(data2=1,IF(S37&gt;0.001,S37+sumproplat2,0),IF(R37&gt;sumproplat2*2,sumproplat2,R37+S37))&lt;0,$J$29,0)</f>
        <v>35439.999999999942</v>
      </c>
      <c r="U37" s="20">
        <f t="shared" ref="U37:U48" si="12">IF(data2=1,IF(S37&gt;0.001,S37+T37+sumproplat2,0),IF(R37&gt;sumproplat2*2,sumproplat2+T37,R37+S37+T37))</f>
        <v>103695.88127853861</v>
      </c>
      <c r="V37" s="21">
        <f>IF(data2=1,IF((R48-sumproplat2)&gt;1,R48-sumproplat2,0),IF(R48-(sumproplat2-S48-T48)&gt;0,R48-(U48-S48-T48),0))</f>
        <v>2624999.9999999907</v>
      </c>
      <c r="W37" s="21">
        <f t="shared" ref="W37:W48" si="13">IF(data2=1,V37*(PROC2/36500)*30.42,V37*(PROC2/36000)*30)</f>
        <v>50318.013698629969</v>
      </c>
      <c r="X37" s="20">
        <f t="shared" ref="X37:X48" si="14">IF(AND($A37="1 міс.",V37&gt;0),$J$26*$J$6+$J$27*V37,0)+IF(V37-IF(data2=1,IF(W37&gt;0.001,W37+sumproplat2,0),IF(V37&gt;sumproplat2*2,sumproplat2,V37+W37))&lt;0,$J$29,0)</f>
        <v>34162.499999999927</v>
      </c>
      <c r="Y37" s="20">
        <f t="shared" ref="Y37:Y48" si="15">IF(data2=1,IF(W37&gt;0.001,W37+X37+sumproplat2,0),IF(V37&gt;sumproplat2*2,sumproplat2+X37,V37+W37+X37))</f>
        <v>99063.847031963218</v>
      </c>
      <c r="Z37" s="21">
        <f>IF(data2=1,IF((V48-sumproplat2)&gt;1,V48-sumproplat2,0),IF(V48-(sumproplat2-W48-X48)&gt;0,V48-(Y48-W48-X48),0))</f>
        <v>2449999.9999999888</v>
      </c>
      <c r="AA37" s="21">
        <f t="shared" ref="AA37:AA48" si="16">IF(data2=1,Z37*(PROC2/36500)*30.42,Z37*(PROC2/36000)*30)</f>
        <v>46963.479452054584</v>
      </c>
      <c r="AB37" s="20">
        <f t="shared" ref="AB37:AB48" si="17">IF(AND($A37="1 міс.",Z37&gt;0),$J$26*$J$6+$J$27*Z37,0)+IF(Z37-IF(data2=1,IF(AA37&gt;0.001,AA37+sumproplat2,0),IF(Z37&gt;sumproplat2*2,sumproplat2,Z37+AA37))&lt;0,$J$29,0)</f>
        <v>32884.99999999992</v>
      </c>
      <c r="AC37" s="20">
        <f t="shared" ref="AC37:AC48" si="18">IF(data2=1,IF(AA37&gt;0.001,AA37+AB37+sumproplat2,0),IF(Z37&gt;sumproplat2*2,sumproplat2+AB37,Z37+AA37+AB37))</f>
        <v>94431.81278538784</v>
      </c>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row>
    <row r="38" spans="1:247" s="2" customFormat="1" x14ac:dyDescent="0.25">
      <c r="A38" s="18" t="s">
        <v>41</v>
      </c>
      <c r="B38" s="21">
        <f t="shared" ref="B38:B48" si="19">IF(data2=1,IF((B37-sumproplat2)&gt;1,B37-sumproplat2,0),IF(B37-(sumproplat2-C37-D37)&gt;0,B37-(E37-C37-D37),0))</f>
        <v>3485416.6666666665</v>
      </c>
      <c r="C38" s="21">
        <f t="shared" si="0"/>
        <v>66811.140410958906</v>
      </c>
      <c r="D38" s="20">
        <f t="shared" ref="D38:D48" si="20">IF($A38="1 міс.",$J$26*$J$6+$J$27*B38,0)+IF(B38-IF(data2=1,IF(C38&gt;0.001,C38+sumproplat2,0),IF(B38&gt;sumproplat2*2,sumproplat2,B38+C38))&lt;0,$J$29,0)</f>
        <v>0</v>
      </c>
      <c r="E38" s="20">
        <f t="shared" ref="E38:E48" si="21">IF(data2=1,IF(C38&gt;0.001,C38+D38+sumproplat2,0),IF(B38&gt;sumproplat2*2,sumproplat2+D38,B38+C38+D38))</f>
        <v>81394.473744292234</v>
      </c>
      <c r="F38" s="21">
        <f t="shared" ref="F38:F48" si="22">IF(data2=1,IF((F37-sumproplat2)&gt;1,F37-sumproplat2,0),IF(F37-(sumproplat2-G37-H37)&gt;0,F37-(I37-G37-H37),0))</f>
        <v>3310416.6666666646</v>
      </c>
      <c r="G38" s="21">
        <f t="shared" si="1"/>
        <v>63456.606164383527</v>
      </c>
      <c r="H38" s="20">
        <f t="shared" si="2"/>
        <v>0</v>
      </c>
      <c r="I38" s="20">
        <f t="shared" si="3"/>
        <v>78039.939497716856</v>
      </c>
      <c r="J38" s="21">
        <f t="shared" ref="J38:J48" si="23">IF(data2=1,IF((J37-sumproplat2)&gt;1,J37-sumproplat2,0),IF(J37-(sumproplat2-K37-L37)&gt;0,J37-(M37-K37-L37),0))</f>
        <v>3135416.6666666628</v>
      </c>
      <c r="K38" s="21">
        <f t="shared" si="4"/>
        <v>60102.071917808149</v>
      </c>
      <c r="L38" s="20">
        <f t="shared" si="5"/>
        <v>0</v>
      </c>
      <c r="M38" s="20">
        <f t="shared" si="6"/>
        <v>74685.405251141477</v>
      </c>
      <c r="N38" s="21">
        <f t="shared" ref="N38:N48" si="24">IF(data2=1,IF((N37-sumproplat2)&gt;1,N37-sumproplat2,0),IF(N37-(sumproplat2-O37-P37)&gt;0,N37-(Q37-O37-P37),0))</f>
        <v>2960416.6666666609</v>
      </c>
      <c r="O38" s="21">
        <f t="shared" si="7"/>
        <v>56747.537671232771</v>
      </c>
      <c r="P38" s="20">
        <f t="shared" si="8"/>
        <v>0</v>
      </c>
      <c r="Q38" s="20">
        <f t="shared" si="9"/>
        <v>71330.871004566099</v>
      </c>
      <c r="R38" s="21">
        <f t="shared" ref="R38:R48" si="25">IF(data2=1,IF((R37-sumproplat2)&gt;1,R37-sumproplat2,0),IF(R37-(sumproplat2-S37-T37)&gt;0,R37-(U37-S37-T37),0))</f>
        <v>2785416.6666666591</v>
      </c>
      <c r="S38" s="21">
        <f t="shared" si="10"/>
        <v>53393.0034246574</v>
      </c>
      <c r="T38" s="20">
        <f t="shared" si="11"/>
        <v>0</v>
      </c>
      <c r="U38" s="20">
        <f t="shared" si="12"/>
        <v>67976.336757990735</v>
      </c>
      <c r="V38" s="21">
        <f t="shared" ref="V38:V48" si="26">IF(data2=1,IF((V37-sumproplat2)&gt;1,V37-sumproplat2,0),IF(V37-(sumproplat2-W37-X37)&gt;0,V37-(Y37-W37-X37),0))</f>
        <v>2610416.6666666572</v>
      </c>
      <c r="W38" s="21">
        <f t="shared" si="13"/>
        <v>50038.469178082014</v>
      </c>
      <c r="X38" s="20">
        <f t="shared" si="14"/>
        <v>0</v>
      </c>
      <c r="Y38" s="20">
        <f t="shared" si="15"/>
        <v>64621.80251141535</v>
      </c>
      <c r="Z38" s="21">
        <f t="shared" ref="Z38:Z48" si="27">IF(data2=1,IF((Z37-sumproplat2)&gt;1,Z37-sumproplat2,0),IF(Z37-(sumproplat2-AA37-AB37)&gt;0,Z37-(AC37-AA37-AB37),0))</f>
        <v>2435416.6666666553</v>
      </c>
      <c r="AA38" s="21">
        <f t="shared" si="16"/>
        <v>46683.934931506636</v>
      </c>
      <c r="AB38" s="20">
        <f t="shared" si="17"/>
        <v>0</v>
      </c>
      <c r="AC38" s="20">
        <f t="shared" si="18"/>
        <v>61267.268264839971</v>
      </c>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row>
    <row r="39" spans="1:247" s="2" customFormat="1" x14ac:dyDescent="0.25">
      <c r="A39" s="18" t="s">
        <v>42</v>
      </c>
      <c r="B39" s="21">
        <f t="shared" si="19"/>
        <v>3470833.333333333</v>
      </c>
      <c r="C39" s="21">
        <f t="shared" si="0"/>
        <v>66531.595890410958</v>
      </c>
      <c r="D39" s="20">
        <f t="shared" si="20"/>
        <v>0</v>
      </c>
      <c r="E39" s="20">
        <f t="shared" si="21"/>
        <v>81114.929223744286</v>
      </c>
      <c r="F39" s="21">
        <f t="shared" si="22"/>
        <v>3295833.3333333312</v>
      </c>
      <c r="G39" s="21">
        <f t="shared" si="1"/>
        <v>63177.061643835586</v>
      </c>
      <c r="H39" s="20">
        <f t="shared" si="2"/>
        <v>0</v>
      </c>
      <c r="I39" s="20">
        <f t="shared" si="3"/>
        <v>77760.394977168922</v>
      </c>
      <c r="J39" s="21">
        <f t="shared" si="23"/>
        <v>3120833.3333333293</v>
      </c>
      <c r="K39" s="21">
        <f t="shared" si="4"/>
        <v>59822.527397260208</v>
      </c>
      <c r="L39" s="20">
        <f t="shared" si="5"/>
        <v>0</v>
      </c>
      <c r="M39" s="20">
        <f t="shared" si="6"/>
        <v>74405.860730593544</v>
      </c>
      <c r="N39" s="21">
        <f t="shared" si="24"/>
        <v>2945833.3333333274</v>
      </c>
      <c r="O39" s="21">
        <f t="shared" si="7"/>
        <v>56467.993150684822</v>
      </c>
      <c r="P39" s="20">
        <f t="shared" si="8"/>
        <v>0</v>
      </c>
      <c r="Q39" s="20">
        <f t="shared" si="9"/>
        <v>71051.326484018151</v>
      </c>
      <c r="R39" s="21">
        <f t="shared" si="25"/>
        <v>2770833.3333333256</v>
      </c>
      <c r="S39" s="21">
        <f t="shared" si="10"/>
        <v>53113.458904109444</v>
      </c>
      <c r="T39" s="20">
        <f t="shared" si="11"/>
        <v>0</v>
      </c>
      <c r="U39" s="20">
        <f t="shared" si="12"/>
        <v>67696.792237442773</v>
      </c>
      <c r="V39" s="21">
        <f t="shared" si="26"/>
        <v>2595833.3333333237</v>
      </c>
      <c r="W39" s="21">
        <f t="shared" si="13"/>
        <v>49758.924657534066</v>
      </c>
      <c r="X39" s="20">
        <f t="shared" si="14"/>
        <v>0</v>
      </c>
      <c r="Y39" s="20">
        <f t="shared" si="15"/>
        <v>64342.257990867402</v>
      </c>
      <c r="Z39" s="21">
        <f t="shared" si="27"/>
        <v>2420833.3333333218</v>
      </c>
      <c r="AA39" s="21">
        <f t="shared" si="16"/>
        <v>46404.390410958687</v>
      </c>
      <c r="AB39" s="20">
        <f t="shared" si="17"/>
        <v>0</v>
      </c>
      <c r="AC39" s="20">
        <f t="shared" si="18"/>
        <v>60987.723744292023</v>
      </c>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row>
    <row r="40" spans="1:247" s="2" customFormat="1" x14ac:dyDescent="0.25">
      <c r="A40" s="18" t="s">
        <v>43</v>
      </c>
      <c r="B40" s="21">
        <f t="shared" si="19"/>
        <v>3456249.9999999995</v>
      </c>
      <c r="C40" s="21">
        <f t="shared" si="0"/>
        <v>66252.051369863009</v>
      </c>
      <c r="D40" s="20">
        <f t="shared" si="20"/>
        <v>0</v>
      </c>
      <c r="E40" s="20">
        <f t="shared" si="21"/>
        <v>80835.384703196338</v>
      </c>
      <c r="F40" s="21">
        <f t="shared" si="22"/>
        <v>3281249.9999999977</v>
      </c>
      <c r="G40" s="21">
        <f t="shared" si="1"/>
        <v>62897.517123287631</v>
      </c>
      <c r="H40" s="20">
        <f t="shared" si="2"/>
        <v>0</v>
      </c>
      <c r="I40" s="20">
        <f t="shared" si="3"/>
        <v>77480.850456620959</v>
      </c>
      <c r="J40" s="21">
        <f t="shared" si="23"/>
        <v>3106249.9999999958</v>
      </c>
      <c r="K40" s="21">
        <f t="shared" si="4"/>
        <v>59542.982876712253</v>
      </c>
      <c r="L40" s="20">
        <f t="shared" si="5"/>
        <v>0</v>
      </c>
      <c r="M40" s="20">
        <f t="shared" si="6"/>
        <v>74126.316210045581</v>
      </c>
      <c r="N40" s="21">
        <f t="shared" si="24"/>
        <v>2931249.9999999939</v>
      </c>
      <c r="O40" s="21">
        <f t="shared" si="7"/>
        <v>56188.448630136874</v>
      </c>
      <c r="P40" s="20">
        <f t="shared" si="8"/>
        <v>0</v>
      </c>
      <c r="Q40" s="20">
        <f t="shared" si="9"/>
        <v>70771.781963470203</v>
      </c>
      <c r="R40" s="21">
        <f t="shared" si="25"/>
        <v>2756249.9999999921</v>
      </c>
      <c r="S40" s="21">
        <f t="shared" si="10"/>
        <v>52833.914383561503</v>
      </c>
      <c r="T40" s="20">
        <f t="shared" si="11"/>
        <v>0</v>
      </c>
      <c r="U40" s="20">
        <f t="shared" si="12"/>
        <v>67417.247716894839</v>
      </c>
      <c r="V40" s="21">
        <f t="shared" si="26"/>
        <v>2581249.9999999902</v>
      </c>
      <c r="W40" s="21">
        <f t="shared" si="13"/>
        <v>49479.380136986118</v>
      </c>
      <c r="X40" s="20">
        <f t="shared" si="14"/>
        <v>0</v>
      </c>
      <c r="Y40" s="20">
        <f t="shared" si="15"/>
        <v>64062.713470319453</v>
      </c>
      <c r="Z40" s="21">
        <f t="shared" si="27"/>
        <v>2406249.9999999884</v>
      </c>
      <c r="AA40" s="21">
        <f t="shared" si="16"/>
        <v>46124.845890410739</v>
      </c>
      <c r="AB40" s="20">
        <f t="shared" si="17"/>
        <v>0</v>
      </c>
      <c r="AC40" s="20">
        <f t="shared" si="18"/>
        <v>60708.179223744075</v>
      </c>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row>
    <row r="41" spans="1:247" s="2" customFormat="1" x14ac:dyDescent="0.25">
      <c r="A41" s="18" t="s">
        <v>44</v>
      </c>
      <c r="B41" s="21">
        <f t="shared" si="19"/>
        <v>3441666.666666666</v>
      </c>
      <c r="C41" s="21">
        <f t="shared" si="0"/>
        <v>65972.506849315061</v>
      </c>
      <c r="D41" s="20">
        <f t="shared" si="20"/>
        <v>0</v>
      </c>
      <c r="E41" s="20">
        <f t="shared" si="21"/>
        <v>80555.84018264839</v>
      </c>
      <c r="F41" s="21">
        <f t="shared" si="22"/>
        <v>3266666.6666666642</v>
      </c>
      <c r="G41" s="21">
        <f t="shared" si="1"/>
        <v>62617.972602739683</v>
      </c>
      <c r="H41" s="20">
        <f t="shared" si="2"/>
        <v>0</v>
      </c>
      <c r="I41" s="20">
        <f t="shared" si="3"/>
        <v>77201.305936073011</v>
      </c>
      <c r="J41" s="21">
        <f t="shared" si="23"/>
        <v>3091666.6666666623</v>
      </c>
      <c r="K41" s="21">
        <f t="shared" si="4"/>
        <v>59263.438356164304</v>
      </c>
      <c r="L41" s="20">
        <f t="shared" si="5"/>
        <v>0</v>
      </c>
      <c r="M41" s="20">
        <f t="shared" si="6"/>
        <v>73846.771689497633</v>
      </c>
      <c r="N41" s="21">
        <f t="shared" si="24"/>
        <v>2916666.6666666605</v>
      </c>
      <c r="O41" s="21">
        <f t="shared" si="7"/>
        <v>55908.904109588926</v>
      </c>
      <c r="P41" s="20">
        <f t="shared" si="8"/>
        <v>0</v>
      </c>
      <c r="Q41" s="20">
        <f t="shared" si="9"/>
        <v>70492.237442922255</v>
      </c>
      <c r="R41" s="21">
        <f t="shared" si="25"/>
        <v>2741666.6666666586</v>
      </c>
      <c r="S41" s="21">
        <f t="shared" si="10"/>
        <v>52554.369863013548</v>
      </c>
      <c r="T41" s="20">
        <f t="shared" si="11"/>
        <v>0</v>
      </c>
      <c r="U41" s="20">
        <f t="shared" si="12"/>
        <v>67137.703196346876</v>
      </c>
      <c r="V41" s="21">
        <f t="shared" si="26"/>
        <v>2566666.6666666567</v>
      </c>
      <c r="W41" s="21">
        <f t="shared" si="13"/>
        <v>49199.835616438169</v>
      </c>
      <c r="X41" s="20">
        <f t="shared" si="14"/>
        <v>0</v>
      </c>
      <c r="Y41" s="20">
        <f t="shared" si="15"/>
        <v>63783.168949771505</v>
      </c>
      <c r="Z41" s="21">
        <f t="shared" si="27"/>
        <v>2391666.6666666549</v>
      </c>
      <c r="AA41" s="21">
        <f t="shared" si="16"/>
        <v>45845.301369862798</v>
      </c>
      <c r="AB41" s="20">
        <f t="shared" si="17"/>
        <v>0</v>
      </c>
      <c r="AC41" s="20">
        <f t="shared" si="18"/>
        <v>60428.634703196134</v>
      </c>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row>
    <row r="42" spans="1:247" s="2" customFormat="1" x14ac:dyDescent="0.25">
      <c r="A42" s="18" t="s">
        <v>45</v>
      </c>
      <c r="B42" s="21">
        <f t="shared" si="19"/>
        <v>3427083.3333333326</v>
      </c>
      <c r="C42" s="21">
        <f t="shared" si="0"/>
        <v>65692.962328767113</v>
      </c>
      <c r="D42" s="20">
        <f t="shared" si="20"/>
        <v>0</v>
      </c>
      <c r="E42" s="20">
        <f t="shared" si="21"/>
        <v>80276.295662100441</v>
      </c>
      <c r="F42" s="21">
        <f t="shared" si="22"/>
        <v>3252083.3333333307</v>
      </c>
      <c r="G42" s="21">
        <f t="shared" si="1"/>
        <v>62338.428082191742</v>
      </c>
      <c r="H42" s="20">
        <f t="shared" si="2"/>
        <v>0</v>
      </c>
      <c r="I42" s="20">
        <f t="shared" si="3"/>
        <v>76921.761415525078</v>
      </c>
      <c r="J42" s="21">
        <f t="shared" si="23"/>
        <v>3077083.3333333288</v>
      </c>
      <c r="K42" s="21">
        <f t="shared" si="4"/>
        <v>58983.893835616356</v>
      </c>
      <c r="L42" s="20">
        <f t="shared" si="5"/>
        <v>0</v>
      </c>
      <c r="M42" s="20">
        <f t="shared" si="6"/>
        <v>73567.227168949685</v>
      </c>
      <c r="N42" s="21">
        <f t="shared" si="24"/>
        <v>2902083.333333327</v>
      </c>
      <c r="O42" s="21">
        <f t="shared" si="7"/>
        <v>55629.359589040978</v>
      </c>
      <c r="P42" s="20">
        <f t="shared" si="8"/>
        <v>0</v>
      </c>
      <c r="Q42" s="20">
        <f t="shared" si="9"/>
        <v>70212.692922374306</v>
      </c>
      <c r="R42" s="21">
        <f t="shared" si="25"/>
        <v>2727083.3333333251</v>
      </c>
      <c r="S42" s="21">
        <f t="shared" si="10"/>
        <v>52274.8253424656</v>
      </c>
      <c r="T42" s="20">
        <f t="shared" si="11"/>
        <v>0</v>
      </c>
      <c r="U42" s="20">
        <f t="shared" si="12"/>
        <v>66858.158675798928</v>
      </c>
      <c r="V42" s="21">
        <f t="shared" si="26"/>
        <v>2552083.3333333232</v>
      </c>
      <c r="W42" s="21">
        <f t="shared" si="13"/>
        <v>48920.291095890221</v>
      </c>
      <c r="X42" s="20">
        <f t="shared" si="14"/>
        <v>0</v>
      </c>
      <c r="Y42" s="20">
        <f t="shared" si="15"/>
        <v>63503.624429223557</v>
      </c>
      <c r="Z42" s="21">
        <f t="shared" si="27"/>
        <v>2377083.3333333214</v>
      </c>
      <c r="AA42" s="21">
        <f t="shared" si="16"/>
        <v>45565.756849314843</v>
      </c>
      <c r="AB42" s="20">
        <f t="shared" si="17"/>
        <v>0</v>
      </c>
      <c r="AC42" s="20">
        <f t="shared" si="18"/>
        <v>60149.090182648179</v>
      </c>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row>
    <row r="43" spans="1:247" s="2" customFormat="1" ht="14.25" customHeight="1" x14ac:dyDescent="0.25">
      <c r="A43" s="18" t="s">
        <v>46</v>
      </c>
      <c r="B43" s="21">
        <f t="shared" si="19"/>
        <v>3412499.9999999991</v>
      </c>
      <c r="C43" s="21">
        <f t="shared" si="0"/>
        <v>65413.417808219172</v>
      </c>
      <c r="D43" s="20">
        <f t="shared" si="20"/>
        <v>0</v>
      </c>
      <c r="E43" s="20">
        <f t="shared" si="21"/>
        <v>79996.751141552508</v>
      </c>
      <c r="F43" s="21">
        <f t="shared" si="22"/>
        <v>3237499.9999999972</v>
      </c>
      <c r="G43" s="21">
        <f t="shared" si="1"/>
        <v>62058.883561643786</v>
      </c>
      <c r="H43" s="20">
        <f t="shared" si="2"/>
        <v>0</v>
      </c>
      <c r="I43" s="20">
        <f t="shared" si="3"/>
        <v>76642.216894977115</v>
      </c>
      <c r="J43" s="21">
        <f t="shared" si="23"/>
        <v>3062499.9999999953</v>
      </c>
      <c r="K43" s="21">
        <f t="shared" si="4"/>
        <v>58704.349315068408</v>
      </c>
      <c r="L43" s="20">
        <f t="shared" si="5"/>
        <v>0</v>
      </c>
      <c r="M43" s="20">
        <f t="shared" si="6"/>
        <v>73287.682648401737</v>
      </c>
      <c r="N43" s="21">
        <f t="shared" si="24"/>
        <v>2887499.9999999935</v>
      </c>
      <c r="O43" s="21">
        <f t="shared" si="7"/>
        <v>55349.815068493037</v>
      </c>
      <c r="P43" s="20">
        <f t="shared" si="8"/>
        <v>0</v>
      </c>
      <c r="Q43" s="20">
        <f t="shared" si="9"/>
        <v>69933.148401826373</v>
      </c>
      <c r="R43" s="21">
        <f t="shared" si="25"/>
        <v>2712499.9999999916</v>
      </c>
      <c r="S43" s="21">
        <f t="shared" si="10"/>
        <v>51995.280821917651</v>
      </c>
      <c r="T43" s="20">
        <f t="shared" si="11"/>
        <v>0</v>
      </c>
      <c r="U43" s="20">
        <f t="shared" si="12"/>
        <v>66578.61415525098</v>
      </c>
      <c r="V43" s="21">
        <f t="shared" si="26"/>
        <v>2537499.9999999898</v>
      </c>
      <c r="W43" s="21">
        <f t="shared" si="13"/>
        <v>48640.746575342273</v>
      </c>
      <c r="X43" s="20">
        <f t="shared" si="14"/>
        <v>0</v>
      </c>
      <c r="Y43" s="20">
        <f t="shared" si="15"/>
        <v>63224.079908675609</v>
      </c>
      <c r="Z43" s="21">
        <f t="shared" si="27"/>
        <v>2362499.9999999879</v>
      </c>
      <c r="AA43" s="21">
        <f t="shared" si="16"/>
        <v>45286.212328766895</v>
      </c>
      <c r="AB43" s="20">
        <f t="shared" si="17"/>
        <v>0</v>
      </c>
      <c r="AC43" s="20">
        <f t="shared" si="18"/>
        <v>59869.54566210023</v>
      </c>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row>
    <row r="44" spans="1:247" s="2" customFormat="1" x14ac:dyDescent="0.25">
      <c r="A44" s="18" t="s">
        <v>47</v>
      </c>
      <c r="B44" s="21">
        <f t="shared" si="19"/>
        <v>3397916.6666666656</v>
      </c>
      <c r="C44" s="21">
        <f t="shared" si="0"/>
        <v>65133.873287671224</v>
      </c>
      <c r="D44" s="20">
        <f t="shared" si="20"/>
        <v>0</v>
      </c>
      <c r="E44" s="20">
        <f t="shared" si="21"/>
        <v>79717.20662100456</v>
      </c>
      <c r="F44" s="21">
        <f t="shared" si="22"/>
        <v>3222916.6666666637</v>
      </c>
      <c r="G44" s="21">
        <f t="shared" si="1"/>
        <v>61779.339041095845</v>
      </c>
      <c r="H44" s="20">
        <f t="shared" si="2"/>
        <v>0</v>
      </c>
      <c r="I44" s="20">
        <f t="shared" si="3"/>
        <v>76362.672374429181</v>
      </c>
      <c r="J44" s="21">
        <f t="shared" si="23"/>
        <v>3047916.6666666619</v>
      </c>
      <c r="K44" s="21">
        <f t="shared" si="4"/>
        <v>58424.80479452046</v>
      </c>
      <c r="L44" s="20">
        <f t="shared" si="5"/>
        <v>0</v>
      </c>
      <c r="M44" s="20">
        <f t="shared" si="6"/>
        <v>73008.138127853788</v>
      </c>
      <c r="N44" s="21">
        <f t="shared" si="24"/>
        <v>2872916.66666666</v>
      </c>
      <c r="O44" s="21">
        <f t="shared" si="7"/>
        <v>55070.270547945081</v>
      </c>
      <c r="P44" s="20">
        <f t="shared" si="8"/>
        <v>0</v>
      </c>
      <c r="Q44" s="20">
        <f t="shared" si="9"/>
        <v>69653.60388127841</v>
      </c>
      <c r="R44" s="21">
        <f t="shared" si="25"/>
        <v>2697916.6666666581</v>
      </c>
      <c r="S44" s="21">
        <f t="shared" si="10"/>
        <v>51715.736301369703</v>
      </c>
      <c r="T44" s="20">
        <f t="shared" si="11"/>
        <v>0</v>
      </c>
      <c r="U44" s="20">
        <f t="shared" si="12"/>
        <v>66299.069634703032</v>
      </c>
      <c r="V44" s="21">
        <f t="shared" si="26"/>
        <v>2522916.6666666563</v>
      </c>
      <c r="W44" s="21">
        <f t="shared" si="13"/>
        <v>48361.202054794332</v>
      </c>
      <c r="X44" s="20">
        <f t="shared" si="14"/>
        <v>0</v>
      </c>
      <c r="Y44" s="20">
        <f t="shared" si="15"/>
        <v>62944.535388127668</v>
      </c>
      <c r="Z44" s="21">
        <f t="shared" si="27"/>
        <v>2347916.6666666544</v>
      </c>
      <c r="AA44" s="21">
        <f t="shared" si="16"/>
        <v>45006.667808218946</v>
      </c>
      <c r="AB44" s="20">
        <f t="shared" si="17"/>
        <v>0</v>
      </c>
      <c r="AC44" s="20">
        <f t="shared" si="18"/>
        <v>59590.001141552282</v>
      </c>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row>
    <row r="45" spans="1:247" s="2" customFormat="1" x14ac:dyDescent="0.25">
      <c r="A45" s="18" t="s">
        <v>48</v>
      </c>
      <c r="B45" s="21">
        <f t="shared" si="19"/>
        <v>3383333.3333333321</v>
      </c>
      <c r="C45" s="21">
        <f t="shared" si="0"/>
        <v>64854.328767123268</v>
      </c>
      <c r="D45" s="20">
        <f t="shared" si="20"/>
        <v>0</v>
      </c>
      <c r="E45" s="20">
        <f t="shared" si="21"/>
        <v>79437.662100456597</v>
      </c>
      <c r="F45" s="21">
        <f t="shared" si="22"/>
        <v>3208333.3333333302</v>
      </c>
      <c r="G45" s="21">
        <f t="shared" si="1"/>
        <v>61499.79452054789</v>
      </c>
      <c r="H45" s="20">
        <f t="shared" si="2"/>
        <v>0</v>
      </c>
      <c r="I45" s="20">
        <f t="shared" si="3"/>
        <v>76083.127853881218</v>
      </c>
      <c r="J45" s="21">
        <f t="shared" si="23"/>
        <v>3033333.3333333284</v>
      </c>
      <c r="K45" s="21">
        <f t="shared" si="4"/>
        <v>58145.260273972512</v>
      </c>
      <c r="L45" s="20">
        <f t="shared" si="5"/>
        <v>0</v>
      </c>
      <c r="M45" s="20">
        <f t="shared" si="6"/>
        <v>72728.59360730584</v>
      </c>
      <c r="N45" s="21">
        <f t="shared" si="24"/>
        <v>2858333.3333333265</v>
      </c>
      <c r="O45" s="21">
        <f t="shared" si="7"/>
        <v>54790.726027397141</v>
      </c>
      <c r="P45" s="20">
        <f t="shared" si="8"/>
        <v>0</v>
      </c>
      <c r="Q45" s="20">
        <f t="shared" si="9"/>
        <v>69374.059360730476</v>
      </c>
      <c r="R45" s="21">
        <f t="shared" si="25"/>
        <v>2683333.3333333246</v>
      </c>
      <c r="S45" s="21">
        <f t="shared" si="10"/>
        <v>51436.191780821755</v>
      </c>
      <c r="T45" s="20">
        <f t="shared" si="11"/>
        <v>0</v>
      </c>
      <c r="U45" s="20">
        <f t="shared" si="12"/>
        <v>66019.525114155083</v>
      </c>
      <c r="V45" s="21">
        <f t="shared" si="26"/>
        <v>2508333.3333333228</v>
      </c>
      <c r="W45" s="21">
        <f t="shared" si="13"/>
        <v>48081.657534246377</v>
      </c>
      <c r="X45" s="20">
        <f t="shared" si="14"/>
        <v>0</v>
      </c>
      <c r="Y45" s="20">
        <f t="shared" si="15"/>
        <v>62664.990867579712</v>
      </c>
      <c r="Z45" s="21">
        <f t="shared" si="27"/>
        <v>2333333.3333333209</v>
      </c>
      <c r="AA45" s="21">
        <f t="shared" si="16"/>
        <v>44727.123287670998</v>
      </c>
      <c r="AB45" s="20">
        <f t="shared" si="17"/>
        <v>0</v>
      </c>
      <c r="AC45" s="20">
        <f t="shared" si="18"/>
        <v>59310.456621004334</v>
      </c>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row>
    <row r="46" spans="1:247" s="2" customFormat="1" x14ac:dyDescent="0.25">
      <c r="A46" s="18" t="s">
        <v>49</v>
      </c>
      <c r="B46" s="21">
        <f t="shared" si="19"/>
        <v>3368749.9999999986</v>
      </c>
      <c r="C46" s="21">
        <f t="shared" si="0"/>
        <v>64574.78424657532</v>
      </c>
      <c r="D46" s="20">
        <f t="shared" si="20"/>
        <v>0</v>
      </c>
      <c r="E46" s="20">
        <f t="shared" si="21"/>
        <v>79158.117579908649</v>
      </c>
      <c r="F46" s="21">
        <f t="shared" si="22"/>
        <v>3193749.9999999967</v>
      </c>
      <c r="G46" s="21">
        <f t="shared" si="1"/>
        <v>61220.249999999942</v>
      </c>
      <c r="H46" s="20">
        <f t="shared" si="2"/>
        <v>0</v>
      </c>
      <c r="I46" s="20">
        <f t="shared" si="3"/>
        <v>75803.58333333327</v>
      </c>
      <c r="J46" s="21">
        <f t="shared" si="23"/>
        <v>3018749.9999999949</v>
      </c>
      <c r="K46" s="21">
        <f t="shared" si="4"/>
        <v>57865.715753424571</v>
      </c>
      <c r="L46" s="20">
        <f t="shared" si="5"/>
        <v>0</v>
      </c>
      <c r="M46" s="20">
        <f t="shared" si="6"/>
        <v>72449.049086757906</v>
      </c>
      <c r="N46" s="21">
        <f t="shared" si="24"/>
        <v>2843749.999999993</v>
      </c>
      <c r="O46" s="21">
        <f t="shared" si="7"/>
        <v>54511.181506849185</v>
      </c>
      <c r="P46" s="20">
        <f t="shared" si="8"/>
        <v>0</v>
      </c>
      <c r="Q46" s="20">
        <f t="shared" si="9"/>
        <v>69094.514840182514</v>
      </c>
      <c r="R46" s="21">
        <f t="shared" si="25"/>
        <v>2668749.9999999912</v>
      </c>
      <c r="S46" s="21">
        <f t="shared" si="10"/>
        <v>51156.647260273807</v>
      </c>
      <c r="T46" s="20">
        <f t="shared" si="11"/>
        <v>0</v>
      </c>
      <c r="U46" s="20">
        <f t="shared" si="12"/>
        <v>65739.980593607135</v>
      </c>
      <c r="V46" s="21">
        <f t="shared" si="26"/>
        <v>2493749.9999999893</v>
      </c>
      <c r="W46" s="21">
        <f t="shared" si="13"/>
        <v>47802.113013698436</v>
      </c>
      <c r="X46" s="20">
        <f t="shared" si="14"/>
        <v>0</v>
      </c>
      <c r="Y46" s="20">
        <f t="shared" si="15"/>
        <v>62385.446347031771</v>
      </c>
      <c r="Z46" s="21">
        <f t="shared" si="27"/>
        <v>2318749.9999999874</v>
      </c>
      <c r="AA46" s="21">
        <f t="shared" si="16"/>
        <v>44447.57876712305</v>
      </c>
      <c r="AB46" s="20">
        <f t="shared" si="17"/>
        <v>0</v>
      </c>
      <c r="AC46" s="20">
        <f t="shared" si="18"/>
        <v>59030.912100456386</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row>
    <row r="47" spans="1:247" s="2" customFormat="1" x14ac:dyDescent="0.25">
      <c r="A47" s="18" t="s">
        <v>50</v>
      </c>
      <c r="B47" s="21">
        <f t="shared" si="19"/>
        <v>3354166.6666666651</v>
      </c>
      <c r="C47" s="21">
        <f t="shared" si="0"/>
        <v>64295.239726027379</v>
      </c>
      <c r="D47" s="20">
        <f t="shared" si="20"/>
        <v>0</v>
      </c>
      <c r="E47" s="20">
        <f t="shared" si="21"/>
        <v>78878.573059360715</v>
      </c>
      <c r="F47" s="21">
        <f t="shared" si="22"/>
        <v>3179166.6666666633</v>
      </c>
      <c r="G47" s="21">
        <f t="shared" si="1"/>
        <v>60940.705479451994</v>
      </c>
      <c r="H47" s="20">
        <f t="shared" si="2"/>
        <v>0</v>
      </c>
      <c r="I47" s="20">
        <f t="shared" si="3"/>
        <v>75524.038812785322</v>
      </c>
      <c r="J47" s="21">
        <f t="shared" si="23"/>
        <v>3004166.6666666614</v>
      </c>
      <c r="K47" s="21">
        <f t="shared" si="4"/>
        <v>57586.171232876615</v>
      </c>
      <c r="L47" s="20">
        <f t="shared" si="5"/>
        <v>0</v>
      </c>
      <c r="M47" s="20">
        <f t="shared" si="6"/>
        <v>72169.504566209944</v>
      </c>
      <c r="N47" s="21">
        <f t="shared" si="24"/>
        <v>2829166.6666666595</v>
      </c>
      <c r="O47" s="21">
        <f t="shared" si="7"/>
        <v>54231.636986301237</v>
      </c>
      <c r="P47" s="20">
        <f t="shared" si="8"/>
        <v>0</v>
      </c>
      <c r="Q47" s="20">
        <f t="shared" si="9"/>
        <v>68814.970319634565</v>
      </c>
      <c r="R47" s="21">
        <f t="shared" si="25"/>
        <v>2654166.6666666577</v>
      </c>
      <c r="S47" s="21">
        <f t="shared" si="10"/>
        <v>50877.102739725866</v>
      </c>
      <c r="T47" s="20">
        <f t="shared" si="11"/>
        <v>0</v>
      </c>
      <c r="U47" s="20">
        <f t="shared" si="12"/>
        <v>65460.436073059202</v>
      </c>
      <c r="V47" s="21">
        <f t="shared" si="26"/>
        <v>2479166.6666666558</v>
      </c>
      <c r="W47" s="21">
        <f t="shared" si="13"/>
        <v>47522.56849315048</v>
      </c>
      <c r="X47" s="20">
        <f t="shared" si="14"/>
        <v>0</v>
      </c>
      <c r="Y47" s="20">
        <f t="shared" si="15"/>
        <v>62105.901826483816</v>
      </c>
      <c r="Z47" s="21">
        <f t="shared" si="27"/>
        <v>2304166.6666666539</v>
      </c>
      <c r="AA47" s="21">
        <f t="shared" si="16"/>
        <v>44168.034246575102</v>
      </c>
      <c r="AB47" s="20">
        <f t="shared" si="17"/>
        <v>0</v>
      </c>
      <c r="AC47" s="20">
        <f t="shared" si="18"/>
        <v>58751.367579908438</v>
      </c>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row>
    <row r="48" spans="1:247" s="2" customFormat="1" x14ac:dyDescent="0.25">
      <c r="A48" s="18" t="s">
        <v>51</v>
      </c>
      <c r="B48" s="21">
        <f t="shared" si="19"/>
        <v>3339583.3333333316</v>
      </c>
      <c r="C48" s="21">
        <f t="shared" si="0"/>
        <v>64015.695205479431</v>
      </c>
      <c r="D48" s="20">
        <f t="shared" si="20"/>
        <v>0</v>
      </c>
      <c r="E48" s="20">
        <f t="shared" si="21"/>
        <v>78599.028538812767</v>
      </c>
      <c r="F48" s="21">
        <f t="shared" si="22"/>
        <v>3164583.3333333298</v>
      </c>
      <c r="G48" s="21">
        <f t="shared" si="1"/>
        <v>60661.160958904045</v>
      </c>
      <c r="H48" s="20">
        <f t="shared" si="2"/>
        <v>0</v>
      </c>
      <c r="I48" s="20">
        <f t="shared" si="3"/>
        <v>75244.494292237374</v>
      </c>
      <c r="J48" s="21">
        <f t="shared" si="23"/>
        <v>2989583.3333333279</v>
      </c>
      <c r="K48" s="21">
        <f t="shared" si="4"/>
        <v>57306.626712328674</v>
      </c>
      <c r="L48" s="20">
        <f t="shared" si="5"/>
        <v>0</v>
      </c>
      <c r="M48" s="20">
        <f t="shared" si="6"/>
        <v>71889.96004566201</v>
      </c>
      <c r="N48" s="21">
        <f t="shared" si="24"/>
        <v>2814583.333333326</v>
      </c>
      <c r="O48" s="21">
        <f t="shared" si="7"/>
        <v>53952.092465753289</v>
      </c>
      <c r="P48" s="20">
        <f t="shared" si="8"/>
        <v>0</v>
      </c>
      <c r="Q48" s="20">
        <f t="shared" si="9"/>
        <v>68535.425799086617</v>
      </c>
      <c r="R48" s="21">
        <f t="shared" si="25"/>
        <v>2639583.3333333242</v>
      </c>
      <c r="S48" s="21">
        <f t="shared" si="10"/>
        <v>50597.55821917791</v>
      </c>
      <c r="T48" s="20">
        <f t="shared" si="11"/>
        <v>0</v>
      </c>
      <c r="U48" s="20">
        <f t="shared" si="12"/>
        <v>65180.891552511246</v>
      </c>
      <c r="V48" s="21">
        <f t="shared" si="26"/>
        <v>2464583.3333333223</v>
      </c>
      <c r="W48" s="21">
        <f t="shared" si="13"/>
        <v>47243.023972602532</v>
      </c>
      <c r="X48" s="20">
        <f t="shared" si="14"/>
        <v>0</v>
      </c>
      <c r="Y48" s="20">
        <f t="shared" si="15"/>
        <v>61826.357305935868</v>
      </c>
      <c r="Z48" s="21">
        <f t="shared" si="27"/>
        <v>2289583.3333333205</v>
      </c>
      <c r="AA48" s="21">
        <f t="shared" si="16"/>
        <v>43888.489726027154</v>
      </c>
      <c r="AB48" s="20">
        <f t="shared" si="17"/>
        <v>0</v>
      </c>
      <c r="AC48" s="20">
        <f t="shared" si="18"/>
        <v>58471.823059360489</v>
      </c>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row>
    <row r="49" spans="1:247" s="2" customFormat="1" ht="15.75" thickBot="1" x14ac:dyDescent="0.3">
      <c r="A49" s="22" t="s">
        <v>52</v>
      </c>
      <c r="B49" s="23"/>
      <c r="C49" s="24">
        <f>SUM(C37:C48)</f>
        <v>786638.28082191758</v>
      </c>
      <c r="D49" s="25">
        <f>SUM(D37:D48)</f>
        <v>62980</v>
      </c>
      <c r="E49" s="25">
        <f>SUM(E37:E48)</f>
        <v>1024618.2808219178</v>
      </c>
      <c r="F49" s="23"/>
      <c r="G49" s="24">
        <f>SUM(G37:G48)</f>
        <v>746383.86986301315</v>
      </c>
      <c r="H49" s="25">
        <f>SUM(H37:H48)</f>
        <v>39272.499999999985</v>
      </c>
      <c r="I49" s="25">
        <f>SUM(I37:I48)</f>
        <v>960656.36986301304</v>
      </c>
      <c r="J49" s="23"/>
      <c r="K49" s="24">
        <f>SUM(K37:K48)</f>
        <v>706129.45890410861</v>
      </c>
      <c r="L49" s="25">
        <f>SUM(L37:L48)</f>
        <v>37994.999999999971</v>
      </c>
      <c r="M49" s="25">
        <f>SUM(M37:M48)</f>
        <v>919124.45890410861</v>
      </c>
      <c r="N49" s="23"/>
      <c r="O49" s="24">
        <f>SUM(O37:O48)</f>
        <v>665875.04794520407</v>
      </c>
      <c r="P49" s="25">
        <f>SUM(P37:P48)</f>
        <v>36717.499999999956</v>
      </c>
      <c r="Q49" s="25">
        <f>SUM(Q37:Q48)</f>
        <v>877592.54794520384</v>
      </c>
      <c r="R49" s="23"/>
      <c r="S49" s="24">
        <f>SUM(S37:S48)</f>
        <v>625620.63698629942</v>
      </c>
      <c r="T49" s="25">
        <f>SUM(T37:T48)</f>
        <v>35439.999999999942</v>
      </c>
      <c r="U49" s="25">
        <f>SUM(U37:U48)</f>
        <v>836060.63698629942</v>
      </c>
      <c r="V49" s="23"/>
      <c r="W49" s="24">
        <f>SUM(W37:W48)</f>
        <v>585366.22602739499</v>
      </c>
      <c r="X49" s="25">
        <f>SUM(X37:X48)</f>
        <v>34162.499999999927</v>
      </c>
      <c r="Y49" s="25">
        <f>SUM(Y37:Y48)</f>
        <v>794528.72602739476</v>
      </c>
      <c r="Z49" s="23"/>
      <c r="AA49" s="24">
        <f>SUM(AA37:AA48)</f>
        <v>545111.81506849034</v>
      </c>
      <c r="AB49" s="25">
        <f>SUM(AB37:AB48)</f>
        <v>32884.99999999992</v>
      </c>
      <c r="AC49" s="25">
        <f>SUM(AC37:AC48)</f>
        <v>752996.81506849045</v>
      </c>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row>
    <row r="50" spans="1:247" s="2" customFormat="1" ht="12.75" customHeight="1" thickBot="1" x14ac:dyDescent="0.3">
      <c r="A50" s="109" t="s">
        <v>28</v>
      </c>
      <c r="B50" s="106" t="s">
        <v>53</v>
      </c>
      <c r="C50" s="107"/>
      <c r="D50" s="108"/>
      <c r="E50" s="26"/>
      <c r="F50" s="106" t="s">
        <v>54</v>
      </c>
      <c r="G50" s="107"/>
      <c r="H50" s="107"/>
      <c r="I50" s="108"/>
      <c r="J50" s="106" t="s">
        <v>55</v>
      </c>
      <c r="K50" s="107"/>
      <c r="L50" s="107"/>
      <c r="M50" s="108"/>
      <c r="N50" s="106" t="s">
        <v>56</v>
      </c>
      <c r="O50" s="107"/>
      <c r="P50" s="107"/>
      <c r="Q50" s="108"/>
      <c r="R50" s="106" t="s">
        <v>57</v>
      </c>
      <c r="S50" s="107"/>
      <c r="T50" s="107"/>
      <c r="U50" s="108"/>
      <c r="V50" s="106" t="s">
        <v>58</v>
      </c>
      <c r="W50" s="107"/>
      <c r="X50" s="107"/>
      <c r="Y50" s="108"/>
      <c r="Z50" s="106" t="s">
        <v>59</v>
      </c>
      <c r="AA50" s="107"/>
      <c r="AB50" s="107"/>
      <c r="AC50" s="108"/>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row>
    <row r="51" spans="1:247" s="2" customFormat="1" ht="75.75" thickBot="1" x14ac:dyDescent="0.3">
      <c r="A51" s="110"/>
      <c r="B51" s="17" t="s">
        <v>36</v>
      </c>
      <c r="C51" s="17" t="s">
        <v>37</v>
      </c>
      <c r="D51" s="17" t="s">
        <v>38</v>
      </c>
      <c r="E51" s="17" t="s">
        <v>39</v>
      </c>
      <c r="F51" s="17" t="s">
        <v>36</v>
      </c>
      <c r="G51" s="17" t="s">
        <v>37</v>
      </c>
      <c r="H51" s="17" t="s">
        <v>38</v>
      </c>
      <c r="I51" s="17" t="s">
        <v>39</v>
      </c>
      <c r="J51" s="17" t="s">
        <v>36</v>
      </c>
      <c r="K51" s="17" t="s">
        <v>37</v>
      </c>
      <c r="L51" s="17" t="s">
        <v>38</v>
      </c>
      <c r="M51" s="17" t="s">
        <v>39</v>
      </c>
      <c r="N51" s="17" t="s">
        <v>36</v>
      </c>
      <c r="O51" s="17" t="s">
        <v>37</v>
      </c>
      <c r="P51" s="17" t="s">
        <v>38</v>
      </c>
      <c r="Q51" s="17" t="s">
        <v>39</v>
      </c>
      <c r="R51" s="17" t="s">
        <v>36</v>
      </c>
      <c r="S51" s="17" t="s">
        <v>37</v>
      </c>
      <c r="T51" s="17" t="s">
        <v>38</v>
      </c>
      <c r="U51" s="17" t="s">
        <v>39</v>
      </c>
      <c r="V51" s="17" t="s">
        <v>36</v>
      </c>
      <c r="W51" s="17" t="s">
        <v>37</v>
      </c>
      <c r="X51" s="17" t="s">
        <v>38</v>
      </c>
      <c r="Y51" s="17" t="s">
        <v>39</v>
      </c>
      <c r="Z51" s="17" t="s">
        <v>36</v>
      </c>
      <c r="AA51" s="17" t="s">
        <v>37</v>
      </c>
      <c r="AB51" s="17" t="s">
        <v>38</v>
      </c>
      <c r="AC51" s="17" t="s">
        <v>39</v>
      </c>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row>
    <row r="52" spans="1:247" s="2" customFormat="1" ht="15.75" thickTop="1" x14ac:dyDescent="0.25">
      <c r="A52" s="18" t="s">
        <v>40</v>
      </c>
      <c r="B52" s="21">
        <f>IF(data2=1,IF((Z48-sumproplat2)&gt;1,Z48-sumproplat2,0),IF(Z48-(sumproplat2-AA48-AB48)&gt;0,Z48-(AC48-AA48-AB48),0))</f>
        <v>2274999.999999987</v>
      </c>
      <c r="C52" s="21">
        <f t="shared" ref="C52:C63" si="28">IF(data2=1,B52*(PROC2/36500)*30.42,B52*(PROC2/36000)*30)</f>
        <v>43608.945205479205</v>
      </c>
      <c r="D52" s="20">
        <f t="shared" ref="D52:D63" si="29">IF(AND($A52="1 міс.",B52&gt;0),$J$26*$J$6+$J$27*B52,0)+IF(B52-IF(data2=1,IF(C52&gt;0.001,C52+sumproplat2,0),IF(B52&gt;sumproplat2*2,sumproplat2,B52+C52))&lt;0,$J$29,0)</f>
        <v>31607.499999999905</v>
      </c>
      <c r="E52" s="20">
        <f t="shared" ref="E52:E63" si="30">IF(data2=1,IF(C52&gt;0.001,C52+D52+sumproplat2,0),IF(B52&gt;sumproplat2*2,sumproplat2+D52,B52+C52+D52))</f>
        <v>89799.778538812432</v>
      </c>
      <c r="F52" s="21">
        <f>IF(data2=1,IF((B63-sumproplat2)&gt;1,B63-sumproplat2,0),IF(B63-(sumproplat2-C63-D63)&gt;0,B63-(E63-C63-D63),0))</f>
        <v>2099999.9999999851</v>
      </c>
      <c r="G52" s="21">
        <f t="shared" ref="G52:G63" si="31">IF(data2=1,F52*(PROC2/36500)*30.42,F52*(PROC2/36000)*30)</f>
        <v>40254.410958903827</v>
      </c>
      <c r="H52" s="20">
        <f t="shared" ref="H52:H63" si="32">IF(AND($A52="1 міс.",F52&gt;0),$J$26*$J$6+$J$27*F52,0)+IF(F52-IF(data2=1,IF(G52&gt;0.001,G52+sumproplat2,0),IF(F52&gt;sumproplat2*2,sumproplat2,F52+G52))&lt;0,$J$29,0)</f>
        <v>30329.999999999891</v>
      </c>
      <c r="I52" s="20">
        <f t="shared" ref="I52:I63" si="33">IF(data2=1,IF(G52&gt;0.001,G52+H52+sumproplat2,0),IF(F52&gt;sumproplat2*2,sumproplat2+H52,F52+G52+H52))</f>
        <v>85167.744292237054</v>
      </c>
      <c r="J52" s="21">
        <f>IF(data2=1,IF((F63-sumproplat2)&gt;1,F63-sumproplat2,0),IF(F63-(sumproplat2-G63-H63)&gt;0,F63-(I63-G63-H63),0))</f>
        <v>1924999.999999986</v>
      </c>
      <c r="K52" s="21">
        <f t="shared" ref="K52:K63" si="34">IF(data2=1,J52*(PROC2/36500)*30.42,J52*(PROC2/36000)*30)</f>
        <v>36899.8767123285</v>
      </c>
      <c r="L52" s="20">
        <f t="shared" ref="L52:L63" si="35">IF(AND($A52="1 міс.",J52&gt;0),$J$26*$J$6+$J$27*J52,0)+IF(J52-IF(data2=1,IF(K52&gt;0.001,K52+sumproplat2,0),IF(J52&gt;sumproplat2*2,sumproplat2,J52+K52))&lt;0,$J$29,0)</f>
        <v>29052.499999999898</v>
      </c>
      <c r="M52" s="20">
        <f t="shared" ref="M52:M63" si="36">IF(data2=1,IF(K52&gt;0.001,K52+L52+sumproplat2,0),IF(J52&gt;sumproplat2*2,sumproplat2+L52,J52+K52+L52))</f>
        <v>80535.710045661734</v>
      </c>
      <c r="N52" s="21">
        <f>IF(data2=1,IF((J63-sumproplat2)&gt;1,J63-sumproplat2,0),IF(J63-(sumproplat2-K63-L63)&gt;0,J63-(M63-K63-L63),0))</f>
        <v>1749999.999999987</v>
      </c>
      <c r="O52" s="21">
        <f t="shared" ref="O52:O63" si="37">IF(data2=1,N52*(PROC2/36500)*30.42,N52*(PROC2/36000)*30)</f>
        <v>33545.342465753172</v>
      </c>
      <c r="P52" s="20">
        <f t="shared" ref="P52:P63" si="38">IF(AND($A52="1 міс.",N52&gt;0),$J$26*$J$6+$J$27*N52,0)+IF(N52-IF(data2=1,IF(O52&gt;0.001,O52+sumproplat2,0),IF(N52&gt;sumproplat2*2,sumproplat2,N52+O52))&lt;0,$J$29,0)</f>
        <v>27774.999999999905</v>
      </c>
      <c r="Q52" s="20">
        <f t="shared" ref="Q52:Q63" si="39">IF(data2=1,IF(O52&gt;0.001,O52+P52+sumproplat2,0),IF(N52&gt;sumproplat2*2,sumproplat2+P52,N52+O52+P52))</f>
        <v>75903.675799086413</v>
      </c>
      <c r="R52" s="21">
        <f>IF(data2=1,IF((N63-sumproplat2)&gt;1,N63-sumproplat2,0),IF(N63-(sumproplat2-O63-P63)&gt;0,N63-(Q63-O63-P63),0))</f>
        <v>1574999.9999999879</v>
      </c>
      <c r="S52" s="21">
        <f t="shared" ref="S52:S63" si="40">IF(data2=1,R52*(PROC2/36500)*30.42,R52*(PROC2/36000)*30)</f>
        <v>30190.808219177852</v>
      </c>
      <c r="T52" s="20">
        <f t="shared" ref="T52:T63" si="41">IF(AND($A52="1 міс.",R52&gt;0),$J$26*$J$6+$J$27*R52,0)+IF(R52-IF(data2=1,IF(S52&gt;0.001,S52+sumproplat2,0),IF(R52&gt;sumproplat2*2,sumproplat2,R52+S52))&lt;0,$J$29,0)</f>
        <v>26497.499999999913</v>
      </c>
      <c r="U52" s="20">
        <f t="shared" ref="U52:U63" si="42">IF(data2=1,IF(S52&gt;0.001,S52+T52+sumproplat2,0),IF(R52&gt;sumproplat2*2,sumproplat2+T52,R52+S52+T52))</f>
        <v>71271.641552511093</v>
      </c>
      <c r="V52" s="21">
        <f>IF(data2=1,IF((R63-sumproplat2)&gt;1,R63-sumproplat2,0),IF(R63-(sumproplat2-S63-T63)&gt;0,R63-(U63-S63-T63),0))</f>
        <v>1399999.9999999888</v>
      </c>
      <c r="W52" s="21">
        <f t="shared" ref="W52:W63" si="43">IF(data2=1,V52*(PROC2/36500)*30.42,V52*(PROC2/36000)*30)</f>
        <v>26836.273972602528</v>
      </c>
      <c r="X52" s="20">
        <f t="shared" ref="X52:X63" si="44">IF(AND($A52="1 міс.",V52&gt;0),$J$26*$J$6+$J$27*V52,0)+IF(V52-IF(data2=1,IF(W52&gt;0.001,W52+sumproplat2,0),IF(V52&gt;sumproplat2*2,sumproplat2,V52+W52))&lt;0,$J$29,0)</f>
        <v>25219.99999999992</v>
      </c>
      <c r="Y52" s="20">
        <f t="shared" ref="Y52:Y63" si="45">IF(data2=1,IF(W52&gt;0.001,W52+X52+sumproplat2,0),IF(V52&gt;sumproplat2*2,sumproplat2+X52,V52+W52+X52))</f>
        <v>66639.607305935773</v>
      </c>
      <c r="Z52" s="21">
        <f>IF(data2=1,IF((V63-sumproplat2)&gt;1,V63-sumproplat2,0),IF(V63-(sumproplat2-W63-X63)&gt;0,V63-(Y63-W63-X63),0))</f>
        <v>1224999.9999999898</v>
      </c>
      <c r="AA52" s="21">
        <f t="shared" ref="AA52:AA63" si="46">IF(data2=1,Z52*(PROC2/36500)*30.42,Z52*(PROC2/36000)*30)</f>
        <v>23481.739726027205</v>
      </c>
      <c r="AB52" s="20">
        <f t="shared" ref="AB52:AB63" si="47">IF(AND($A52="1 міс.",Z52&gt;0),$J$26*$J$6+$J$27*Z52,0)+IF(Z52-IF(data2=1,IF(AA52&gt;0.001,AA52+sumproplat2,0),IF(Z52&gt;sumproplat2*2,sumproplat2,Z52+AA52))&lt;0,$J$29,0)</f>
        <v>23942.499999999927</v>
      </c>
      <c r="AC52" s="20">
        <f t="shared" ref="AC52:AC63" si="48">IF(data2=1,IF(AA52&gt;0.001,AA52+AB52+sumproplat2,0),IF(Z52&gt;sumproplat2*2,sumproplat2+AB52,Z52+AA52+AB52))</f>
        <v>62007.573059360468</v>
      </c>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row>
    <row r="53" spans="1:247" s="2" customFormat="1" x14ac:dyDescent="0.25">
      <c r="A53" s="18" t="s">
        <v>41</v>
      </c>
      <c r="B53" s="21">
        <f t="shared" ref="B53:B63" si="49">IF(data2=1,IF((B52-sumproplat2)&gt;1,B52-sumproplat2,0),IF(B52-(sumproplat2-C52-D52)&gt;0,B52-(E52-C52-D52),0))</f>
        <v>2260416.6666666535</v>
      </c>
      <c r="C53" s="21">
        <f t="shared" si="28"/>
        <v>43329.400684931265</v>
      </c>
      <c r="D53" s="20">
        <f t="shared" si="29"/>
        <v>0</v>
      </c>
      <c r="E53" s="20">
        <f t="shared" si="30"/>
        <v>57912.7340182646</v>
      </c>
      <c r="F53" s="21">
        <f t="shared" ref="F53:F63" si="50">IF(data2=1,IF((F52-sumproplat2)&gt;1,F52-sumproplat2,0),IF(F52-(sumproplat2-G52-H52)&gt;0,F52-(I52-G52-H52),0))</f>
        <v>2085416.6666666518</v>
      </c>
      <c r="G53" s="21">
        <f t="shared" si="31"/>
        <v>39974.866438355879</v>
      </c>
      <c r="H53" s="20">
        <f t="shared" si="32"/>
        <v>0</v>
      </c>
      <c r="I53" s="20">
        <f t="shared" si="33"/>
        <v>54558.199771689215</v>
      </c>
      <c r="J53" s="21">
        <f t="shared" ref="J53:J63" si="51">IF(data2=1,IF((J52-sumproplat2)&gt;1,J52-sumproplat2,0),IF(J52-(sumproplat2-K52-L52)&gt;0,J52-(M52-K52-L52),0))</f>
        <v>1910416.6666666528</v>
      </c>
      <c r="K53" s="21">
        <f t="shared" si="34"/>
        <v>36620.332191780566</v>
      </c>
      <c r="L53" s="20">
        <f t="shared" si="35"/>
        <v>0</v>
      </c>
      <c r="M53" s="20">
        <f t="shared" si="36"/>
        <v>51203.665525113902</v>
      </c>
      <c r="N53" s="21">
        <f t="shared" ref="N53:N63" si="52">IF(data2=1,IF((N52-sumproplat2)&gt;1,N52-sumproplat2,0),IF(N52-(sumproplat2-O52-P52)&gt;0,N52-(Q52-O52-P52),0))</f>
        <v>1735416.6666666537</v>
      </c>
      <c r="O53" s="21">
        <f t="shared" si="37"/>
        <v>33265.797945205239</v>
      </c>
      <c r="P53" s="20">
        <f t="shared" si="38"/>
        <v>0</v>
      </c>
      <c r="Q53" s="20">
        <f t="shared" si="39"/>
        <v>47849.131278538574</v>
      </c>
      <c r="R53" s="21">
        <f t="shared" ref="R53:R63" si="53">IF(data2=1,IF((R52-sumproplat2)&gt;1,R52-sumproplat2,0),IF(R52-(sumproplat2-S52-T52)&gt;0,R52-(U52-S52-T52),0))</f>
        <v>1560416.6666666546</v>
      </c>
      <c r="S53" s="21">
        <f t="shared" si="40"/>
        <v>29911.263698629908</v>
      </c>
      <c r="T53" s="20">
        <f t="shared" si="41"/>
        <v>0</v>
      </c>
      <c r="U53" s="20">
        <f t="shared" si="42"/>
        <v>44494.59703196324</v>
      </c>
      <c r="V53" s="21">
        <f t="shared" ref="V53:V63" si="54">IF(data2=1,IF((V52-sumproplat2)&gt;1,V52-sumproplat2,0),IF(V52-(sumproplat2-W52-X52)&gt;0,V52-(Y52-W52-X52),0))</f>
        <v>1385416.6666666556</v>
      </c>
      <c r="W53" s="21">
        <f t="shared" si="43"/>
        <v>26556.729452054584</v>
      </c>
      <c r="X53" s="20">
        <f t="shared" si="44"/>
        <v>0</v>
      </c>
      <c r="Y53" s="20">
        <f t="shared" si="45"/>
        <v>41140.06278538792</v>
      </c>
      <c r="Z53" s="21">
        <f t="shared" ref="Z53:Z63" si="55">IF(data2=1,IF((Z52-sumproplat2)&gt;1,Z52-sumproplat2,0),IF(Z52-(sumproplat2-AA52-AB52)&gt;0,Z52-(AC52-AA52-AB52),0))</f>
        <v>1210416.6666666565</v>
      </c>
      <c r="AA53" s="21">
        <f t="shared" si="46"/>
        <v>23202.19520547926</v>
      </c>
      <c r="AB53" s="20">
        <f t="shared" si="47"/>
        <v>0</v>
      </c>
      <c r="AC53" s="20">
        <f t="shared" si="48"/>
        <v>37785.528538812592</v>
      </c>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row>
    <row r="54" spans="1:247" s="2" customFormat="1" x14ac:dyDescent="0.25">
      <c r="A54" s="18" t="s">
        <v>42</v>
      </c>
      <c r="B54" s="21">
        <f t="shared" si="49"/>
        <v>2245833.33333332</v>
      </c>
      <c r="C54" s="21">
        <f t="shared" si="28"/>
        <v>43049.856164383309</v>
      </c>
      <c r="D54" s="20">
        <f t="shared" si="29"/>
        <v>0</v>
      </c>
      <c r="E54" s="20">
        <f t="shared" si="30"/>
        <v>57633.189497716645</v>
      </c>
      <c r="F54" s="21">
        <f t="shared" si="50"/>
        <v>2070833.3333333186</v>
      </c>
      <c r="G54" s="21">
        <f t="shared" si="31"/>
        <v>39695.321917807945</v>
      </c>
      <c r="H54" s="20">
        <f t="shared" si="32"/>
        <v>0</v>
      </c>
      <c r="I54" s="20">
        <f t="shared" si="33"/>
        <v>54278.655251141281</v>
      </c>
      <c r="J54" s="21">
        <f t="shared" si="51"/>
        <v>1895833.3333333195</v>
      </c>
      <c r="K54" s="21">
        <f t="shared" si="34"/>
        <v>36340.787671232618</v>
      </c>
      <c r="L54" s="20">
        <f t="shared" si="35"/>
        <v>0</v>
      </c>
      <c r="M54" s="20">
        <f t="shared" si="36"/>
        <v>50924.121004565954</v>
      </c>
      <c r="N54" s="21">
        <f t="shared" si="52"/>
        <v>1720833.3333333205</v>
      </c>
      <c r="O54" s="21">
        <f t="shared" si="37"/>
        <v>32986.25342465729</v>
      </c>
      <c r="P54" s="20">
        <f t="shared" si="38"/>
        <v>0</v>
      </c>
      <c r="Q54" s="20">
        <f t="shared" si="39"/>
        <v>47569.586757990626</v>
      </c>
      <c r="R54" s="21">
        <f t="shared" si="53"/>
        <v>1545833.3333333214</v>
      </c>
      <c r="S54" s="21">
        <f t="shared" si="40"/>
        <v>29631.719178081963</v>
      </c>
      <c r="T54" s="20">
        <f t="shared" si="41"/>
        <v>0</v>
      </c>
      <c r="U54" s="20">
        <f t="shared" si="42"/>
        <v>44215.052511415299</v>
      </c>
      <c r="V54" s="21">
        <f t="shared" si="54"/>
        <v>1370833.3333333223</v>
      </c>
      <c r="W54" s="21">
        <f t="shared" si="43"/>
        <v>26277.184931506639</v>
      </c>
      <c r="X54" s="20">
        <f t="shared" si="44"/>
        <v>0</v>
      </c>
      <c r="Y54" s="20">
        <f t="shared" si="45"/>
        <v>40860.518264839971</v>
      </c>
      <c r="Z54" s="21">
        <f t="shared" si="55"/>
        <v>1195833.3333333232</v>
      </c>
      <c r="AA54" s="21">
        <f t="shared" si="46"/>
        <v>22922.650684931315</v>
      </c>
      <c r="AB54" s="20">
        <f t="shared" si="47"/>
        <v>0</v>
      </c>
      <c r="AC54" s="20">
        <f t="shared" si="48"/>
        <v>37505.984018264651</v>
      </c>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row>
    <row r="55" spans="1:247" s="2" customFormat="1" x14ac:dyDescent="0.25">
      <c r="A55" s="18" t="s">
        <v>43</v>
      </c>
      <c r="B55" s="21">
        <f t="shared" si="49"/>
        <v>2231249.9999999865</v>
      </c>
      <c r="C55" s="21">
        <f t="shared" si="28"/>
        <v>42770.311643835361</v>
      </c>
      <c r="D55" s="20">
        <f t="shared" si="29"/>
        <v>0</v>
      </c>
      <c r="E55" s="20">
        <f t="shared" si="30"/>
        <v>57353.644977168697</v>
      </c>
      <c r="F55" s="21">
        <f t="shared" si="50"/>
        <v>2056249.9999999853</v>
      </c>
      <c r="G55" s="21">
        <f t="shared" si="31"/>
        <v>39415.777397259997</v>
      </c>
      <c r="H55" s="20">
        <f t="shared" si="32"/>
        <v>0</v>
      </c>
      <c r="I55" s="20">
        <f t="shared" si="33"/>
        <v>53999.110730593333</v>
      </c>
      <c r="J55" s="21">
        <f t="shared" si="51"/>
        <v>1881249.9999999863</v>
      </c>
      <c r="K55" s="21">
        <f t="shared" si="34"/>
        <v>36061.243150684677</v>
      </c>
      <c r="L55" s="20">
        <f t="shared" si="35"/>
        <v>0</v>
      </c>
      <c r="M55" s="20">
        <f t="shared" si="36"/>
        <v>50644.576484018013</v>
      </c>
      <c r="N55" s="21">
        <f t="shared" si="52"/>
        <v>1706249.9999999872</v>
      </c>
      <c r="O55" s="21">
        <f t="shared" si="37"/>
        <v>32706.70890410935</v>
      </c>
      <c r="P55" s="20">
        <f t="shared" si="38"/>
        <v>0</v>
      </c>
      <c r="Q55" s="20">
        <f t="shared" si="39"/>
        <v>47290.042237442685</v>
      </c>
      <c r="R55" s="21">
        <f t="shared" si="53"/>
        <v>1531249.9999999881</v>
      </c>
      <c r="S55" s="21">
        <f t="shared" si="40"/>
        <v>29352.174657534022</v>
      </c>
      <c r="T55" s="20">
        <f t="shared" si="41"/>
        <v>0</v>
      </c>
      <c r="U55" s="20">
        <f t="shared" si="42"/>
        <v>43935.507990867358</v>
      </c>
      <c r="V55" s="21">
        <f t="shared" si="54"/>
        <v>1356249.9999999891</v>
      </c>
      <c r="W55" s="21">
        <f t="shared" si="43"/>
        <v>25997.640410958695</v>
      </c>
      <c r="X55" s="20">
        <f t="shared" si="44"/>
        <v>0</v>
      </c>
      <c r="Y55" s="20">
        <f t="shared" si="45"/>
        <v>40580.97374429203</v>
      </c>
      <c r="Z55" s="21">
        <f t="shared" si="55"/>
        <v>1181249.99999999</v>
      </c>
      <c r="AA55" s="21">
        <f t="shared" si="46"/>
        <v>22643.106164383375</v>
      </c>
      <c r="AB55" s="20">
        <f t="shared" si="47"/>
        <v>0</v>
      </c>
      <c r="AC55" s="20">
        <f t="shared" si="48"/>
        <v>37226.43949771671</v>
      </c>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row>
    <row r="56" spans="1:247" s="2" customFormat="1" x14ac:dyDescent="0.25">
      <c r="A56" s="18" t="s">
        <v>44</v>
      </c>
      <c r="B56" s="21">
        <f t="shared" si="49"/>
        <v>2216666.666666653</v>
      </c>
      <c r="C56" s="21">
        <f t="shared" si="28"/>
        <v>42490.767123287413</v>
      </c>
      <c r="D56" s="20">
        <f t="shared" si="29"/>
        <v>0</v>
      </c>
      <c r="E56" s="20">
        <f t="shared" si="30"/>
        <v>57074.100456620748</v>
      </c>
      <c r="F56" s="21">
        <f t="shared" si="50"/>
        <v>2041666.6666666521</v>
      </c>
      <c r="G56" s="21">
        <f t="shared" si="31"/>
        <v>39136.232876712056</v>
      </c>
      <c r="H56" s="20">
        <f t="shared" si="32"/>
        <v>0</v>
      </c>
      <c r="I56" s="20">
        <f t="shared" si="33"/>
        <v>53719.566210045392</v>
      </c>
      <c r="J56" s="21">
        <f t="shared" si="51"/>
        <v>1866666.666666653</v>
      </c>
      <c r="K56" s="21">
        <f t="shared" si="34"/>
        <v>35781.698630136729</v>
      </c>
      <c r="L56" s="20">
        <f t="shared" si="35"/>
        <v>0</v>
      </c>
      <c r="M56" s="20">
        <f t="shared" si="36"/>
        <v>50365.031963470065</v>
      </c>
      <c r="N56" s="21">
        <f t="shared" si="52"/>
        <v>1691666.6666666539</v>
      </c>
      <c r="O56" s="21">
        <f t="shared" si="37"/>
        <v>32427.164383561405</v>
      </c>
      <c r="P56" s="20">
        <f t="shared" si="38"/>
        <v>0</v>
      </c>
      <c r="Q56" s="20">
        <f t="shared" si="39"/>
        <v>47010.497716894737</v>
      </c>
      <c r="R56" s="21">
        <f t="shared" si="53"/>
        <v>1516666.6666666549</v>
      </c>
      <c r="S56" s="21">
        <f t="shared" si="40"/>
        <v>29072.630136986081</v>
      </c>
      <c r="T56" s="20">
        <f t="shared" si="41"/>
        <v>0</v>
      </c>
      <c r="U56" s="20">
        <f t="shared" si="42"/>
        <v>43655.963470319417</v>
      </c>
      <c r="V56" s="21">
        <f t="shared" si="54"/>
        <v>1341666.6666666558</v>
      </c>
      <c r="W56" s="21">
        <f t="shared" si="43"/>
        <v>25718.095890410754</v>
      </c>
      <c r="X56" s="20">
        <f t="shared" si="44"/>
        <v>0</v>
      </c>
      <c r="Y56" s="20">
        <f t="shared" si="45"/>
        <v>40301.42922374409</v>
      </c>
      <c r="Z56" s="21">
        <f t="shared" si="55"/>
        <v>1166666.6666666567</v>
      </c>
      <c r="AA56" s="21">
        <f t="shared" si="46"/>
        <v>22363.56164383543</v>
      </c>
      <c r="AB56" s="20">
        <f t="shared" si="47"/>
        <v>0</v>
      </c>
      <c r="AC56" s="20">
        <f t="shared" si="48"/>
        <v>36946.894977168762</v>
      </c>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row>
    <row r="57" spans="1:247" s="2" customFormat="1" x14ac:dyDescent="0.25">
      <c r="A57" s="18" t="s">
        <v>45</v>
      </c>
      <c r="B57" s="21">
        <f t="shared" si="49"/>
        <v>2202083.3333333195</v>
      </c>
      <c r="C57" s="21">
        <f t="shared" si="28"/>
        <v>42211.222602739464</v>
      </c>
      <c r="D57" s="20">
        <f t="shared" si="29"/>
        <v>0</v>
      </c>
      <c r="E57" s="20">
        <f t="shared" si="30"/>
        <v>56794.5559360728</v>
      </c>
      <c r="F57" s="21">
        <f t="shared" si="50"/>
        <v>2027083.3333333188</v>
      </c>
      <c r="G57" s="21">
        <f t="shared" si="31"/>
        <v>38856.688356164108</v>
      </c>
      <c r="H57" s="20">
        <f t="shared" si="32"/>
        <v>0</v>
      </c>
      <c r="I57" s="20">
        <f t="shared" si="33"/>
        <v>53440.021689497444</v>
      </c>
      <c r="J57" s="21">
        <f t="shared" si="51"/>
        <v>1852083.3333333198</v>
      </c>
      <c r="K57" s="21">
        <f t="shared" si="34"/>
        <v>35502.154109588788</v>
      </c>
      <c r="L57" s="20">
        <f t="shared" si="35"/>
        <v>0</v>
      </c>
      <c r="M57" s="20">
        <f t="shared" si="36"/>
        <v>50085.487442922124</v>
      </c>
      <c r="N57" s="21">
        <f t="shared" si="52"/>
        <v>1677083.3333333207</v>
      </c>
      <c r="O57" s="21">
        <f t="shared" si="37"/>
        <v>32147.61986301346</v>
      </c>
      <c r="P57" s="20">
        <f t="shared" si="38"/>
        <v>0</v>
      </c>
      <c r="Q57" s="20">
        <f t="shared" si="39"/>
        <v>46730.953196346796</v>
      </c>
      <c r="R57" s="21">
        <f t="shared" si="53"/>
        <v>1502083.3333333216</v>
      </c>
      <c r="S57" s="21">
        <f t="shared" si="40"/>
        <v>28793.085616438137</v>
      </c>
      <c r="T57" s="20">
        <f t="shared" si="41"/>
        <v>0</v>
      </c>
      <c r="U57" s="20">
        <f t="shared" si="42"/>
        <v>43376.418949771469</v>
      </c>
      <c r="V57" s="21">
        <f t="shared" si="54"/>
        <v>1327083.3333333225</v>
      </c>
      <c r="W57" s="21">
        <f t="shared" si="43"/>
        <v>25438.551369862809</v>
      </c>
      <c r="X57" s="20">
        <f t="shared" si="44"/>
        <v>0</v>
      </c>
      <c r="Y57" s="20">
        <f t="shared" si="45"/>
        <v>40021.884703196141</v>
      </c>
      <c r="Z57" s="21">
        <f t="shared" si="55"/>
        <v>1152083.3333333235</v>
      </c>
      <c r="AA57" s="21">
        <f t="shared" si="46"/>
        <v>22084.017123287485</v>
      </c>
      <c r="AB57" s="20">
        <f t="shared" si="47"/>
        <v>0</v>
      </c>
      <c r="AC57" s="20">
        <f t="shared" si="48"/>
        <v>36667.350456620821</v>
      </c>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row>
    <row r="58" spans="1:247" s="2" customFormat="1" x14ac:dyDescent="0.25">
      <c r="A58" s="18" t="s">
        <v>46</v>
      </c>
      <c r="B58" s="21">
        <f t="shared" si="49"/>
        <v>2187499.999999986</v>
      </c>
      <c r="C58" s="21">
        <f t="shared" si="28"/>
        <v>41931.678082191516</v>
      </c>
      <c r="D58" s="20">
        <f t="shared" si="29"/>
        <v>0</v>
      </c>
      <c r="E58" s="20">
        <f t="shared" si="30"/>
        <v>56515.011415524852</v>
      </c>
      <c r="F58" s="21">
        <f t="shared" si="50"/>
        <v>2012499.9999999856</v>
      </c>
      <c r="G58" s="21">
        <f t="shared" si="31"/>
        <v>38577.143835616167</v>
      </c>
      <c r="H58" s="20">
        <f t="shared" si="32"/>
        <v>0</v>
      </c>
      <c r="I58" s="20">
        <f t="shared" si="33"/>
        <v>53160.477168949503</v>
      </c>
      <c r="J58" s="21">
        <f t="shared" si="51"/>
        <v>1837499.9999999865</v>
      </c>
      <c r="K58" s="21">
        <f t="shared" si="34"/>
        <v>35222.60958904084</v>
      </c>
      <c r="L58" s="20">
        <f t="shared" si="35"/>
        <v>0</v>
      </c>
      <c r="M58" s="20">
        <f t="shared" si="36"/>
        <v>49805.942922374175</v>
      </c>
      <c r="N58" s="21">
        <f t="shared" si="52"/>
        <v>1662499.9999999874</v>
      </c>
      <c r="O58" s="21">
        <f t="shared" si="37"/>
        <v>31868.075342465516</v>
      </c>
      <c r="P58" s="20">
        <f t="shared" si="38"/>
        <v>0</v>
      </c>
      <c r="Q58" s="20">
        <f t="shared" si="39"/>
        <v>46451.408675798848</v>
      </c>
      <c r="R58" s="21">
        <f t="shared" si="53"/>
        <v>1487499.9999999884</v>
      </c>
      <c r="S58" s="21">
        <f t="shared" si="40"/>
        <v>28513.541095890192</v>
      </c>
      <c r="T58" s="20">
        <f t="shared" si="41"/>
        <v>0</v>
      </c>
      <c r="U58" s="20">
        <f t="shared" si="42"/>
        <v>43096.874429223528</v>
      </c>
      <c r="V58" s="21">
        <f t="shared" si="54"/>
        <v>1312499.9999999893</v>
      </c>
      <c r="W58" s="21">
        <f t="shared" si="43"/>
        <v>25159.006849314865</v>
      </c>
      <c r="X58" s="20">
        <f t="shared" si="44"/>
        <v>0</v>
      </c>
      <c r="Y58" s="20">
        <f t="shared" si="45"/>
        <v>39742.3401826482</v>
      </c>
      <c r="Z58" s="21">
        <f t="shared" si="55"/>
        <v>1137499.9999999902</v>
      </c>
      <c r="AA58" s="21">
        <f t="shared" si="46"/>
        <v>21804.472602739541</v>
      </c>
      <c r="AB58" s="20">
        <f t="shared" si="47"/>
        <v>0</v>
      </c>
      <c r="AC58" s="20">
        <f t="shared" si="48"/>
        <v>36387.805936072873</v>
      </c>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row>
    <row r="59" spans="1:247" s="2" customFormat="1" x14ac:dyDescent="0.25">
      <c r="A59" s="18" t="s">
        <v>47</v>
      </c>
      <c r="B59" s="21">
        <f t="shared" si="49"/>
        <v>2172916.6666666525</v>
      </c>
      <c r="C59" s="21">
        <f t="shared" si="28"/>
        <v>41652.133561643568</v>
      </c>
      <c r="D59" s="20">
        <f t="shared" si="29"/>
        <v>0</v>
      </c>
      <c r="E59" s="20">
        <f t="shared" si="30"/>
        <v>56235.466894976904</v>
      </c>
      <c r="F59" s="21">
        <f t="shared" si="50"/>
        <v>1997916.6666666523</v>
      </c>
      <c r="G59" s="21">
        <f t="shared" si="31"/>
        <v>38297.599315068219</v>
      </c>
      <c r="H59" s="20">
        <f t="shared" si="32"/>
        <v>0</v>
      </c>
      <c r="I59" s="20">
        <f t="shared" si="33"/>
        <v>52880.932648401555</v>
      </c>
      <c r="J59" s="21">
        <f t="shared" si="51"/>
        <v>1822916.6666666532</v>
      </c>
      <c r="K59" s="21">
        <f t="shared" si="34"/>
        <v>34943.065068492899</v>
      </c>
      <c r="L59" s="20">
        <f t="shared" si="35"/>
        <v>0</v>
      </c>
      <c r="M59" s="20">
        <f t="shared" si="36"/>
        <v>49526.398401826234</v>
      </c>
      <c r="N59" s="21">
        <f t="shared" si="52"/>
        <v>1647916.6666666542</v>
      </c>
      <c r="O59" s="21">
        <f t="shared" si="37"/>
        <v>31588.530821917571</v>
      </c>
      <c r="P59" s="20">
        <f t="shared" si="38"/>
        <v>0</v>
      </c>
      <c r="Q59" s="20">
        <f t="shared" si="39"/>
        <v>46171.864155250907</v>
      </c>
      <c r="R59" s="21">
        <f t="shared" si="53"/>
        <v>1472916.6666666551</v>
      </c>
      <c r="S59" s="21">
        <f t="shared" si="40"/>
        <v>28233.996575342248</v>
      </c>
      <c r="T59" s="20">
        <f t="shared" si="41"/>
        <v>0</v>
      </c>
      <c r="U59" s="20">
        <f t="shared" si="42"/>
        <v>42817.32990867558</v>
      </c>
      <c r="V59" s="21">
        <f t="shared" si="54"/>
        <v>1297916.666666656</v>
      </c>
      <c r="W59" s="21">
        <f t="shared" si="43"/>
        <v>24879.46232876692</v>
      </c>
      <c r="X59" s="20">
        <f t="shared" si="44"/>
        <v>0</v>
      </c>
      <c r="Y59" s="20">
        <f t="shared" si="45"/>
        <v>39462.795662100252</v>
      </c>
      <c r="Z59" s="21">
        <f t="shared" si="55"/>
        <v>1122916.666666657</v>
      </c>
      <c r="AA59" s="21">
        <f t="shared" si="46"/>
        <v>21524.928082191596</v>
      </c>
      <c r="AB59" s="20">
        <f t="shared" si="47"/>
        <v>0</v>
      </c>
      <c r="AC59" s="20">
        <f t="shared" si="48"/>
        <v>36108.261415524932</v>
      </c>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row>
    <row r="60" spans="1:247" s="2" customFormat="1" x14ac:dyDescent="0.25">
      <c r="A60" s="18" t="s">
        <v>48</v>
      </c>
      <c r="B60" s="21">
        <f t="shared" si="49"/>
        <v>2158333.3333333191</v>
      </c>
      <c r="C60" s="21">
        <f t="shared" si="28"/>
        <v>41372.58904109562</v>
      </c>
      <c r="D60" s="20">
        <f t="shared" si="29"/>
        <v>0</v>
      </c>
      <c r="E60" s="20">
        <f t="shared" si="30"/>
        <v>55955.922374428956</v>
      </c>
      <c r="F60" s="21">
        <f t="shared" si="50"/>
        <v>1983333.3333333191</v>
      </c>
      <c r="G60" s="21">
        <f t="shared" si="31"/>
        <v>38018.054794520278</v>
      </c>
      <c r="H60" s="20">
        <f t="shared" si="32"/>
        <v>0</v>
      </c>
      <c r="I60" s="20">
        <f t="shared" si="33"/>
        <v>52601.388127853614</v>
      </c>
      <c r="J60" s="21">
        <f t="shared" si="51"/>
        <v>1808333.33333332</v>
      </c>
      <c r="K60" s="21">
        <f t="shared" si="34"/>
        <v>34663.520547944951</v>
      </c>
      <c r="L60" s="20">
        <f t="shared" si="35"/>
        <v>0</v>
      </c>
      <c r="M60" s="20">
        <f t="shared" si="36"/>
        <v>49246.853881278286</v>
      </c>
      <c r="N60" s="21">
        <f t="shared" si="52"/>
        <v>1633333.3333333209</v>
      </c>
      <c r="O60" s="21">
        <f t="shared" si="37"/>
        <v>31308.986301369627</v>
      </c>
      <c r="P60" s="20">
        <f t="shared" si="38"/>
        <v>0</v>
      </c>
      <c r="Q60" s="20">
        <f t="shared" si="39"/>
        <v>45892.319634702959</v>
      </c>
      <c r="R60" s="21">
        <f t="shared" si="53"/>
        <v>1458333.3333333218</v>
      </c>
      <c r="S60" s="21">
        <f t="shared" si="40"/>
        <v>27954.452054794303</v>
      </c>
      <c r="T60" s="20">
        <f t="shared" si="41"/>
        <v>0</v>
      </c>
      <c r="U60" s="20">
        <f t="shared" si="42"/>
        <v>42537.785388127639</v>
      </c>
      <c r="V60" s="21">
        <f t="shared" si="54"/>
        <v>1283333.3333333228</v>
      </c>
      <c r="W60" s="21">
        <f t="shared" si="43"/>
        <v>24599.917808218976</v>
      </c>
      <c r="X60" s="20">
        <f t="shared" si="44"/>
        <v>0</v>
      </c>
      <c r="Y60" s="20">
        <f t="shared" si="45"/>
        <v>39183.251141552311</v>
      </c>
      <c r="Z60" s="21">
        <f t="shared" si="55"/>
        <v>1108333.3333333237</v>
      </c>
      <c r="AA60" s="21">
        <f t="shared" si="46"/>
        <v>21245.383561643652</v>
      </c>
      <c r="AB60" s="20">
        <f t="shared" si="47"/>
        <v>0</v>
      </c>
      <c r="AC60" s="20">
        <f t="shared" si="48"/>
        <v>35828.716894976984</v>
      </c>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row>
    <row r="61" spans="1:247" s="2" customFormat="1" x14ac:dyDescent="0.25">
      <c r="A61" s="18" t="s">
        <v>49</v>
      </c>
      <c r="B61" s="21">
        <f t="shared" si="49"/>
        <v>2143749.9999999856</v>
      </c>
      <c r="C61" s="21">
        <f t="shared" si="28"/>
        <v>41093.044520547672</v>
      </c>
      <c r="D61" s="20">
        <f t="shared" si="29"/>
        <v>0</v>
      </c>
      <c r="E61" s="20">
        <f t="shared" si="30"/>
        <v>55676.377853881007</v>
      </c>
      <c r="F61" s="21">
        <f t="shared" si="50"/>
        <v>1968749.9999999858</v>
      </c>
      <c r="G61" s="21">
        <f t="shared" si="31"/>
        <v>37738.51027397233</v>
      </c>
      <c r="H61" s="20">
        <f t="shared" si="32"/>
        <v>0</v>
      </c>
      <c r="I61" s="20">
        <f t="shared" si="33"/>
        <v>52321.843607305666</v>
      </c>
      <c r="J61" s="21">
        <f t="shared" si="51"/>
        <v>1793749.9999999867</v>
      </c>
      <c r="K61" s="21">
        <f t="shared" si="34"/>
        <v>34383.97602739701</v>
      </c>
      <c r="L61" s="20">
        <f t="shared" si="35"/>
        <v>0</v>
      </c>
      <c r="M61" s="20">
        <f t="shared" si="36"/>
        <v>48967.309360730345</v>
      </c>
      <c r="N61" s="21">
        <f t="shared" si="52"/>
        <v>1618749.9999999877</v>
      </c>
      <c r="O61" s="21">
        <f t="shared" si="37"/>
        <v>31029.441780821682</v>
      </c>
      <c r="P61" s="20">
        <f t="shared" si="38"/>
        <v>0</v>
      </c>
      <c r="Q61" s="20">
        <f t="shared" si="39"/>
        <v>45612.775114155018</v>
      </c>
      <c r="R61" s="21">
        <f t="shared" si="53"/>
        <v>1443749.9999999886</v>
      </c>
      <c r="S61" s="21">
        <f t="shared" si="40"/>
        <v>27674.907534246358</v>
      </c>
      <c r="T61" s="20">
        <f t="shared" si="41"/>
        <v>0</v>
      </c>
      <c r="U61" s="20">
        <f t="shared" si="42"/>
        <v>42258.240867579691</v>
      </c>
      <c r="V61" s="21">
        <f t="shared" si="54"/>
        <v>1268749.9999999895</v>
      </c>
      <c r="W61" s="21">
        <f t="shared" si="43"/>
        <v>24320.373287671035</v>
      </c>
      <c r="X61" s="20">
        <f t="shared" si="44"/>
        <v>0</v>
      </c>
      <c r="Y61" s="20">
        <f t="shared" si="45"/>
        <v>38903.70662100437</v>
      </c>
      <c r="Z61" s="21">
        <f t="shared" si="55"/>
        <v>1093749.9999999905</v>
      </c>
      <c r="AA61" s="21">
        <f t="shared" si="46"/>
        <v>20965.839041095711</v>
      </c>
      <c r="AB61" s="20">
        <f t="shared" si="47"/>
        <v>0</v>
      </c>
      <c r="AC61" s="20">
        <f t="shared" si="48"/>
        <v>35549.172374429043</v>
      </c>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row>
    <row r="62" spans="1:247" s="2" customFormat="1" x14ac:dyDescent="0.25">
      <c r="A62" s="18" t="s">
        <v>50</v>
      </c>
      <c r="B62" s="21">
        <f t="shared" si="49"/>
        <v>2129166.6666666521</v>
      </c>
      <c r="C62" s="21">
        <f t="shared" si="28"/>
        <v>40813.499999999731</v>
      </c>
      <c r="D62" s="20">
        <f t="shared" si="29"/>
        <v>0</v>
      </c>
      <c r="E62" s="20">
        <f t="shared" si="30"/>
        <v>55396.833333333067</v>
      </c>
      <c r="F62" s="21">
        <f t="shared" si="50"/>
        <v>1954166.6666666525</v>
      </c>
      <c r="G62" s="21">
        <f t="shared" si="31"/>
        <v>37458.965753424389</v>
      </c>
      <c r="H62" s="20">
        <f t="shared" si="32"/>
        <v>0</v>
      </c>
      <c r="I62" s="20">
        <f t="shared" si="33"/>
        <v>52042.299086757725</v>
      </c>
      <c r="J62" s="21">
        <f t="shared" si="51"/>
        <v>1779166.6666666535</v>
      </c>
      <c r="K62" s="21">
        <f t="shared" si="34"/>
        <v>34104.431506849061</v>
      </c>
      <c r="L62" s="20">
        <f t="shared" si="35"/>
        <v>0</v>
      </c>
      <c r="M62" s="20">
        <f t="shared" si="36"/>
        <v>48687.764840182397</v>
      </c>
      <c r="N62" s="21">
        <f t="shared" si="52"/>
        <v>1604166.6666666544</v>
      </c>
      <c r="O62" s="21">
        <f t="shared" si="37"/>
        <v>30749.897260273741</v>
      </c>
      <c r="P62" s="20">
        <f t="shared" si="38"/>
        <v>0</v>
      </c>
      <c r="Q62" s="20">
        <f t="shared" si="39"/>
        <v>45333.230593607077</v>
      </c>
      <c r="R62" s="21">
        <f t="shared" si="53"/>
        <v>1429166.6666666553</v>
      </c>
      <c r="S62" s="21">
        <f t="shared" si="40"/>
        <v>27395.363013698417</v>
      </c>
      <c r="T62" s="20">
        <f t="shared" si="41"/>
        <v>0</v>
      </c>
      <c r="U62" s="20">
        <f t="shared" si="42"/>
        <v>41978.69634703175</v>
      </c>
      <c r="V62" s="21">
        <f t="shared" si="54"/>
        <v>1254166.6666666563</v>
      </c>
      <c r="W62" s="21">
        <f t="shared" si="43"/>
        <v>24040.828767123094</v>
      </c>
      <c r="X62" s="20">
        <f t="shared" si="44"/>
        <v>0</v>
      </c>
      <c r="Y62" s="20">
        <f t="shared" si="45"/>
        <v>38624.162100456429</v>
      </c>
      <c r="Z62" s="21">
        <f t="shared" si="55"/>
        <v>1079166.6666666572</v>
      </c>
      <c r="AA62" s="21">
        <f t="shared" si="46"/>
        <v>20686.294520547766</v>
      </c>
      <c r="AB62" s="20">
        <f t="shared" si="47"/>
        <v>0</v>
      </c>
      <c r="AC62" s="20">
        <f t="shared" si="48"/>
        <v>35269.627853881102</v>
      </c>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row>
    <row r="63" spans="1:247" s="2" customFormat="1" x14ac:dyDescent="0.25">
      <c r="A63" s="18" t="s">
        <v>51</v>
      </c>
      <c r="B63" s="21">
        <f t="shared" si="49"/>
        <v>2114583.3333333186</v>
      </c>
      <c r="C63" s="21">
        <f t="shared" si="28"/>
        <v>40533.955479451775</v>
      </c>
      <c r="D63" s="20">
        <f t="shared" si="29"/>
        <v>0</v>
      </c>
      <c r="E63" s="20">
        <f t="shared" si="30"/>
        <v>55117.288812785111</v>
      </c>
      <c r="F63" s="21">
        <f t="shared" si="50"/>
        <v>1939583.3333333193</v>
      </c>
      <c r="G63" s="21">
        <f t="shared" si="31"/>
        <v>37179.421232876448</v>
      </c>
      <c r="H63" s="20">
        <f t="shared" si="32"/>
        <v>0</v>
      </c>
      <c r="I63" s="20">
        <f t="shared" si="33"/>
        <v>51762.754566209784</v>
      </c>
      <c r="J63" s="21">
        <f t="shared" si="51"/>
        <v>1764583.3333333202</v>
      </c>
      <c r="K63" s="21">
        <f t="shared" si="34"/>
        <v>33824.88698630112</v>
      </c>
      <c r="L63" s="20">
        <f t="shared" si="35"/>
        <v>0</v>
      </c>
      <c r="M63" s="20">
        <f t="shared" si="36"/>
        <v>48408.220319634456</v>
      </c>
      <c r="N63" s="21">
        <f t="shared" si="52"/>
        <v>1589583.3333333211</v>
      </c>
      <c r="O63" s="21">
        <f t="shared" si="37"/>
        <v>30470.352739725797</v>
      </c>
      <c r="P63" s="20">
        <f t="shared" si="38"/>
        <v>0</v>
      </c>
      <c r="Q63" s="20">
        <f t="shared" si="39"/>
        <v>45053.686073059129</v>
      </c>
      <c r="R63" s="21">
        <f t="shared" si="53"/>
        <v>1414583.3333333221</v>
      </c>
      <c r="S63" s="21">
        <f t="shared" si="40"/>
        <v>27115.818493150473</v>
      </c>
      <c r="T63" s="20">
        <f t="shared" si="41"/>
        <v>0</v>
      </c>
      <c r="U63" s="20">
        <f t="shared" si="42"/>
        <v>41699.151826483809</v>
      </c>
      <c r="V63" s="21">
        <f t="shared" si="54"/>
        <v>1239583.333333323</v>
      </c>
      <c r="W63" s="21">
        <f t="shared" si="43"/>
        <v>23761.284246575149</v>
      </c>
      <c r="X63" s="20">
        <f t="shared" si="44"/>
        <v>0</v>
      </c>
      <c r="Y63" s="20">
        <f t="shared" si="45"/>
        <v>38344.617579908481</v>
      </c>
      <c r="Z63" s="21">
        <f t="shared" si="55"/>
        <v>1064583.3333333239</v>
      </c>
      <c r="AA63" s="21">
        <f t="shared" si="46"/>
        <v>20406.749999999822</v>
      </c>
      <c r="AB63" s="20">
        <f t="shared" si="47"/>
        <v>0</v>
      </c>
      <c r="AC63" s="20">
        <f t="shared" si="48"/>
        <v>34990.083333333154</v>
      </c>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row>
    <row r="64" spans="1:247" s="2" customFormat="1" ht="15.75" thickBot="1" x14ac:dyDescent="0.3">
      <c r="A64" s="22" t="s">
        <v>52</v>
      </c>
      <c r="B64" s="23"/>
      <c r="C64" s="24">
        <f>SUM(C52:C63)</f>
        <v>504857.40410958591</v>
      </c>
      <c r="D64" s="25">
        <f>SUM(D52:D63)</f>
        <v>31607.499999999905</v>
      </c>
      <c r="E64" s="25">
        <f>SUM(E52:E63)</f>
        <v>711464.90410958568</v>
      </c>
      <c r="F64" s="23"/>
      <c r="G64" s="24">
        <f>SUM(G52:G63)</f>
        <v>464602.99315068161</v>
      </c>
      <c r="H64" s="25">
        <f>SUM(H52:H63)</f>
        <v>30329.999999999891</v>
      </c>
      <c r="I64" s="25">
        <f>SUM(I52:I63)</f>
        <v>669932.99315068149</v>
      </c>
      <c r="J64" s="23"/>
      <c r="K64" s="24">
        <f>SUM(K52:K63)</f>
        <v>424348.58219177776</v>
      </c>
      <c r="L64" s="25">
        <f>SUM(L52:L63)</f>
        <v>29052.499999999898</v>
      </c>
      <c r="M64" s="25">
        <f>SUM(M52:M63)</f>
        <v>628401.08219177765</v>
      </c>
      <c r="N64" s="23"/>
      <c r="O64" s="24">
        <f>SUM(O52:O63)</f>
        <v>384094.17123287392</v>
      </c>
      <c r="P64" s="25">
        <f>SUM(P52:P63)</f>
        <v>27774.999999999905</v>
      </c>
      <c r="Q64" s="25">
        <f>SUM(Q52:Q63)</f>
        <v>586869.17123287369</v>
      </c>
      <c r="R64" s="23"/>
      <c r="S64" s="24">
        <f>SUM(S52:S63)</f>
        <v>343839.76027396997</v>
      </c>
      <c r="T64" s="25">
        <f>SUM(T52:T63)</f>
        <v>26497.499999999913</v>
      </c>
      <c r="U64" s="25">
        <f>SUM(U52:U63)</f>
        <v>545337.26027396985</v>
      </c>
      <c r="V64" s="23"/>
      <c r="W64" s="24">
        <f>SUM(W52:W63)</f>
        <v>303585.34931506601</v>
      </c>
      <c r="X64" s="25">
        <f>SUM(X52:X63)</f>
        <v>25219.99999999992</v>
      </c>
      <c r="Y64" s="25">
        <f>SUM(Y52:Y63)</f>
        <v>503805.34931506595</v>
      </c>
      <c r="Z64" s="23"/>
      <c r="AA64" s="24">
        <f>SUM(AA52:AA63)</f>
        <v>263330.93835616217</v>
      </c>
      <c r="AB64" s="25">
        <f>SUM(AB52:AB63)</f>
        <v>23942.499999999927</v>
      </c>
      <c r="AC64" s="25">
        <f>SUM(AC52:AC63)</f>
        <v>462273.43835616211</v>
      </c>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row>
    <row r="65" spans="1:247" s="2" customFormat="1" ht="12.75" customHeight="1" thickBot="1" x14ac:dyDescent="0.3">
      <c r="A65" s="109" t="s">
        <v>28</v>
      </c>
      <c r="B65" s="106" t="s">
        <v>60</v>
      </c>
      <c r="C65" s="107"/>
      <c r="D65" s="107"/>
      <c r="E65" s="108"/>
      <c r="F65" s="106" t="s">
        <v>61</v>
      </c>
      <c r="G65" s="107"/>
      <c r="H65" s="108"/>
      <c r="I65" s="26"/>
      <c r="J65" s="106" t="s">
        <v>62</v>
      </c>
      <c r="K65" s="107"/>
      <c r="L65" s="107"/>
      <c r="M65" s="108"/>
      <c r="N65" s="106" t="s">
        <v>63</v>
      </c>
      <c r="O65" s="107"/>
      <c r="P65" s="107"/>
      <c r="Q65" s="108"/>
      <c r="R65" s="106" t="s">
        <v>64</v>
      </c>
      <c r="S65" s="107"/>
      <c r="T65" s="107"/>
      <c r="U65" s="108"/>
      <c r="V65" s="106" t="s">
        <v>65</v>
      </c>
      <c r="W65" s="107"/>
      <c r="X65" s="107"/>
      <c r="Y65" s="108"/>
      <c r="Z65" s="106" t="s">
        <v>66</v>
      </c>
      <c r="AA65" s="107"/>
      <c r="AB65" s="107"/>
      <c r="AC65" s="108"/>
      <c r="AD65" s="28"/>
      <c r="AE65" s="28"/>
      <c r="AF65" s="28"/>
      <c r="AG65" s="28"/>
      <c r="AH65" s="28"/>
      <c r="AI65" s="28"/>
      <c r="AJ65" s="28"/>
      <c r="AK65" s="28"/>
      <c r="AL65" s="28"/>
      <c r="AM65" s="28"/>
      <c r="AN65" s="28"/>
      <c r="AO65" s="28"/>
      <c r="AP65" s="28"/>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row>
    <row r="66" spans="1:247" s="2" customFormat="1" ht="75.75" thickBot="1" x14ac:dyDescent="0.3">
      <c r="A66" s="110"/>
      <c r="B66" s="17" t="s">
        <v>36</v>
      </c>
      <c r="C66" s="17" t="s">
        <v>37</v>
      </c>
      <c r="D66" s="17" t="s">
        <v>38</v>
      </c>
      <c r="E66" s="17" t="s">
        <v>39</v>
      </c>
      <c r="F66" s="17" t="s">
        <v>36</v>
      </c>
      <c r="G66" s="17" t="s">
        <v>37</v>
      </c>
      <c r="H66" s="17" t="s">
        <v>38</v>
      </c>
      <c r="I66" s="17" t="s">
        <v>39</v>
      </c>
      <c r="J66" s="17" t="s">
        <v>36</v>
      </c>
      <c r="K66" s="17" t="s">
        <v>37</v>
      </c>
      <c r="L66" s="17" t="s">
        <v>38</v>
      </c>
      <c r="M66" s="17" t="s">
        <v>39</v>
      </c>
      <c r="N66" s="17" t="s">
        <v>36</v>
      </c>
      <c r="O66" s="17" t="s">
        <v>37</v>
      </c>
      <c r="P66" s="17" t="s">
        <v>38</v>
      </c>
      <c r="Q66" s="17" t="s">
        <v>39</v>
      </c>
      <c r="R66" s="17" t="s">
        <v>36</v>
      </c>
      <c r="S66" s="17" t="s">
        <v>37</v>
      </c>
      <c r="T66" s="17" t="s">
        <v>38</v>
      </c>
      <c r="U66" s="17" t="s">
        <v>39</v>
      </c>
      <c r="V66" s="17" t="s">
        <v>36</v>
      </c>
      <c r="W66" s="17" t="s">
        <v>37</v>
      </c>
      <c r="X66" s="17" t="s">
        <v>38</v>
      </c>
      <c r="Y66" s="17" t="s">
        <v>39</v>
      </c>
      <c r="Z66" s="17" t="s">
        <v>36</v>
      </c>
      <c r="AA66" s="17" t="s">
        <v>37</v>
      </c>
      <c r="AB66" s="17" t="s">
        <v>38</v>
      </c>
      <c r="AC66" s="17" t="s">
        <v>39</v>
      </c>
      <c r="AD66" s="28"/>
      <c r="AE66" s="28"/>
      <c r="AF66" s="28"/>
      <c r="AG66" s="28"/>
      <c r="AH66" s="28"/>
      <c r="AI66" s="28"/>
      <c r="AJ66" s="28"/>
      <c r="AK66" s="28"/>
      <c r="AL66" s="28"/>
      <c r="AM66" s="28"/>
      <c r="AN66" s="28"/>
      <c r="AO66" s="28"/>
      <c r="AP66" s="28"/>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row>
    <row r="67" spans="1:247" s="2" customFormat="1" ht="15.75" thickTop="1" x14ac:dyDescent="0.25">
      <c r="A67" s="18" t="s">
        <v>40</v>
      </c>
      <c r="B67" s="21">
        <f>IF(data2=1,IF((Z63-sumproplat2)&gt;1,Z63-sumproplat2,0),IF(Z63-(sumproplat2-AA63-AB63)&gt;0,Z63-(AC63-AA63-AB63),0))</f>
        <v>1049999.9999999907</v>
      </c>
      <c r="C67" s="21">
        <f t="shared" ref="C67:C78" si="56">IF(data2=1,B67*(PROC2/36500)*30.42,B67*(PROC2/36000)*30)</f>
        <v>20127.205479451877</v>
      </c>
      <c r="D67" s="20">
        <f t="shared" ref="D67:D78" si="57">IF(AND($A67="1 міс.",B67&gt;0),$J$26*$J$6+$J$27*B67,0)+IF(B67-IF(data2=1,IF(C67&gt;0.001,C67+sumproplat2,0),IF(B67&gt;sumproplat2*2,sumproplat2,B67+C67))&lt;0,$J$29,0)</f>
        <v>22664.999999999931</v>
      </c>
      <c r="E67" s="20">
        <f t="shared" ref="E67:E78" si="58">IF(data2=1,IF(C67&gt;0.001,C67+D67+sumproplat2,0),IF(B67&gt;sumproplat2*2,sumproplat2+D67,B67+C67+D67))</f>
        <v>57375.53881278514</v>
      </c>
      <c r="F67" s="21">
        <f>IF(data2=1,IF((B78-sumproplat2)&gt;1,B78-sumproplat2,0),IF(B78-(sumproplat2-C78-D78)&gt;0,B78-(E78-C78-D78),0))</f>
        <v>874999.99999999022</v>
      </c>
      <c r="G67" s="21">
        <f t="shared" ref="G67:G78" si="59">IF(data2=1,F67*(PROC2/36500)*30.42,F67*(PROC2/36000)*30)</f>
        <v>16772.671232876524</v>
      </c>
      <c r="H67" s="20">
        <f t="shared" ref="H67:H78" si="60">IF(AND($A67="1 міс.",F67&gt;0),$J$26*$J$6+$J$27*F67,0)+IF(F67-IF(data2=1,IF(G67&gt;0.001,G67+sumproplat2,0),IF(F67&gt;sumproplat2*2,sumproplat2,F67+G67))&lt;0,$J$29,0)</f>
        <v>21387.499999999927</v>
      </c>
      <c r="I67" s="20">
        <f t="shared" ref="I67:I78" si="61">IF(data2=1,IF(G67&gt;0.001,G67+H67+sumproplat2,0),IF(F67&gt;sumproplat2*2,sumproplat2+H67,F67+G67+H67))</f>
        <v>52743.504566209791</v>
      </c>
      <c r="J67" s="21">
        <f>IF(data2=1,IF((F78-sumproplat2)&gt;1,F78-sumproplat2,0),IF(F78-(sumproplat2-G78-H78)&gt;0,F78-(I78-G78-H78),0))</f>
        <v>699999.99999998976</v>
      </c>
      <c r="K67" s="21">
        <f t="shared" ref="K67:K78" si="62">IF(data2=1,J67*(PROC2/36500)*30.42,J67*(PROC2/36000)*30)</f>
        <v>13418.136986301175</v>
      </c>
      <c r="L67" s="20">
        <f t="shared" ref="L67:L78" si="63">IF(AND($A67="1 міс.",J67&gt;0),$J$26*$J$6+$J$27*J67,0)+IF(J67-IF(data2=1,IF(K67&gt;0.001,K67+sumproplat2,0),IF(J67&gt;sumproplat2*2,sumproplat2,J67+K67))&lt;0,$J$29,0)</f>
        <v>20109.999999999927</v>
      </c>
      <c r="M67" s="20">
        <f t="shared" ref="M67:M78" si="64">IF(data2=1,IF(K67&gt;0.001,K67+L67+sumproplat2,0),IF(J67&gt;sumproplat2*2,sumproplat2+L67,J67+K67+L67))</f>
        <v>48111.470319634442</v>
      </c>
      <c r="N67" s="21">
        <f>IF(data2=1,IF((J78-sumproplat2)&gt;1,J78-sumproplat2,0),IF(J78-(sumproplat2-K78-L78)&gt;0,J78-(M78-K78-L78),0))</f>
        <v>524999.99999998929</v>
      </c>
      <c r="O67" s="21">
        <f t="shared" ref="O67:O78" si="65">IF(data2=1,N67*(PROC2/36500)*30.42,N67*(PROC2/36000)*30)</f>
        <v>10063.602739725824</v>
      </c>
      <c r="P67" s="20">
        <f t="shared" ref="P67:P78" si="66">IF(AND($A67="1 міс.",N67&gt;0),$J$26*$J$6+$J$27*N67,0)+IF(N67-IF(data2=1,IF(O67&gt;0.001,O67+sumproplat2,0),IF(N67&gt;sumproplat2*2,sumproplat2,N67+O67))&lt;0,$J$29,0)</f>
        <v>18832.49999999992</v>
      </c>
      <c r="Q67" s="20">
        <f t="shared" ref="Q67:Q78" si="67">IF(data2=1,IF(O67&gt;0.001,O67+P67+sumproplat2,0),IF(N67&gt;sumproplat2*2,sumproplat2+P67,N67+O67+P67))</f>
        <v>43479.436073059078</v>
      </c>
      <c r="R67" s="21">
        <f>IF(data2=1,IF((N78-sumproplat2)&gt;1,N78-sumproplat2,0),IF(N78-(sumproplat2-O78-P78)&gt;0,N78-(Q78-O78-P78),0))</f>
        <v>349999.99999998952</v>
      </c>
      <c r="S67" s="21">
        <f t="shared" ref="S67:S78" si="68">IF(data2=1,R67*(PROC2/36500)*30.42,R67*(PROC2/36000)*30)</f>
        <v>6709.0684931504848</v>
      </c>
      <c r="T67" s="20">
        <f t="shared" ref="T67:T78" si="69">IF(AND($A67="1 міс.",R67&gt;0),$J$26*$J$6+$J$27*R67,0)+IF(R67-IF(data2=1,IF(S67&gt;0.001,S67+sumproplat2,0),IF(R67&gt;sumproplat2*2,sumproplat2,R67+S67))&lt;0,$J$29,0)</f>
        <v>17554.999999999924</v>
      </c>
      <c r="U67" s="20">
        <f t="shared" ref="U67:U78" si="70">IF(data2=1,IF(S67&gt;0.001,S67+T67+sumproplat2,0),IF(R67&gt;sumproplat2*2,sumproplat2+T67,R67+S67+T67))</f>
        <v>38847.401826483743</v>
      </c>
      <c r="V67" s="21">
        <f>IF(data2=1,IF((R78-sumproplat2)&gt;1,R78-sumproplat2,0),IF(R78-(sumproplat2-S78-T78)&gt;0,R78-(U78-S78-T78),0))</f>
        <v>174999.99999998958</v>
      </c>
      <c r="W67" s="21">
        <f t="shared" ref="W67:W78" si="71">IF(data2=1,V67*(PROC2/36500)*30.42,V67*(PROC2/36000)*30)</f>
        <v>3354.5342465751432</v>
      </c>
      <c r="X67" s="20">
        <f t="shared" ref="X67:X78" si="72">IF(AND($A67="1 міс.",V67&gt;0),$J$26*$J$6+$J$27*V67,0)+IF(V67-IF(data2=1,IF(W67&gt;0.001,W67+sumproplat2,0),IF(V67&gt;sumproplat2*2,sumproplat2,V67+W67))&lt;0,$J$29,0)</f>
        <v>16277.499999999924</v>
      </c>
      <c r="Y67" s="20">
        <f t="shared" ref="Y67:Y78" si="73">IF(data2=1,IF(W67&gt;0.001,W67+X67+sumproplat2,0),IF(V67&gt;sumproplat2*2,sumproplat2+X67,V67+W67+X67))</f>
        <v>34215.367579908401</v>
      </c>
      <c r="Z67" s="21">
        <f>IF(data2=1,IF((V78-sumproplat2)&gt;1,V78-sumproplat2,0),IF(V78-(sumproplat2-W78-X78)&gt;0,V78-(Y78-W78-X78),0))</f>
        <v>0</v>
      </c>
      <c r="AA67" s="21">
        <f t="shared" ref="AA67:AA78" si="74">IF(data2=1,Z67*(PROC2/36500)*30.42,Z67*(PROC2/36000)*30)</f>
        <v>0</v>
      </c>
      <c r="AB67" s="20">
        <f t="shared" ref="AB67:AB78" si="75">IF(AND($A67="1 міс.",Z67&gt;0),$J$26*$J$6+$J$27*Z67,0)+IF(Z67-IF(data2=1,IF(AA67&gt;0.001,AA67+sumproplat2,0),IF(Z67&gt;sumproplat2*2,sumproplat2,Z67+AA67))&lt;0,$J$29,0)</f>
        <v>0</v>
      </c>
      <c r="AC67" s="20">
        <f t="shared" ref="AC67:AC78" si="76">IF(data2=1,IF(AA67&gt;0.001,AA67+AB67+sumproplat2,0),IF(Z67&gt;sumproplat2*2,sumproplat2+AB67,Z67+AA67+AB67))</f>
        <v>0</v>
      </c>
      <c r="AD67" s="28"/>
      <c r="AE67" s="28"/>
      <c r="AF67" s="28"/>
      <c r="AG67" s="28"/>
      <c r="AH67" s="28"/>
      <c r="AI67" s="28"/>
      <c r="AJ67" s="28"/>
      <c r="AK67" s="28"/>
      <c r="AL67" s="28"/>
      <c r="AM67" s="28"/>
      <c r="AN67" s="28"/>
      <c r="AO67" s="28"/>
      <c r="AP67" s="28"/>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row>
    <row r="68" spans="1:247" s="2" customFormat="1" x14ac:dyDescent="0.25">
      <c r="A68" s="18" t="s">
        <v>41</v>
      </c>
      <c r="B68" s="21">
        <f t="shared" ref="B68:B78" si="77">IF(data2=1,IF((B67-sumproplat2)&gt;1,B67-sumproplat2,0),IF(B67-(sumproplat2-C67-D67)&gt;0,B67-(E67-C67-D67),0))</f>
        <v>1035416.6666666573</v>
      </c>
      <c r="C68" s="21">
        <f t="shared" si="56"/>
        <v>19847.660958903933</v>
      </c>
      <c r="D68" s="20">
        <f t="shared" si="57"/>
        <v>0</v>
      </c>
      <c r="E68" s="20">
        <f t="shared" si="58"/>
        <v>34430.994292237265</v>
      </c>
      <c r="F68" s="21">
        <f t="shared" ref="F68:F78" si="78">IF(data2=1,IF((F67-sumproplat2)&gt;1,F67-sumproplat2,0),IF(F67-(sumproplat2-G67-H67)&gt;0,F67-(I67-G67-H67),0))</f>
        <v>860416.66666665685</v>
      </c>
      <c r="G68" s="21">
        <f t="shared" si="59"/>
        <v>16493.12671232858</v>
      </c>
      <c r="H68" s="20">
        <f t="shared" si="60"/>
        <v>0</v>
      </c>
      <c r="I68" s="20">
        <f t="shared" si="61"/>
        <v>31076.460045661916</v>
      </c>
      <c r="J68" s="21">
        <f t="shared" ref="J68:J78" si="79">IF(data2=1,IF((J67-sumproplat2)&gt;1,J67-sumproplat2,0),IF(J67-(sumproplat2-K67-L67)&gt;0,J67-(M67-K67-L67),0))</f>
        <v>685416.66666665638</v>
      </c>
      <c r="K68" s="21">
        <f t="shared" si="62"/>
        <v>13138.592465753229</v>
      </c>
      <c r="L68" s="20">
        <f t="shared" si="63"/>
        <v>0</v>
      </c>
      <c r="M68" s="20">
        <f t="shared" si="64"/>
        <v>27721.925799086563</v>
      </c>
      <c r="N68" s="21">
        <f t="shared" ref="N68:N78" si="80">IF(data2=1,IF((N67-sumproplat2)&gt;1,N67-sumproplat2,0),IF(N67-(sumproplat2-O67-P67)&gt;0,N67-(Q67-O67-P67),0))</f>
        <v>510416.66666665598</v>
      </c>
      <c r="O68" s="21">
        <f t="shared" si="65"/>
        <v>9784.0582191778794</v>
      </c>
      <c r="P68" s="20">
        <f t="shared" si="66"/>
        <v>0</v>
      </c>
      <c r="Q68" s="20">
        <f t="shared" si="67"/>
        <v>24367.391552511213</v>
      </c>
      <c r="R68" s="21">
        <f t="shared" ref="R68:R78" si="81">IF(data2=1,IF((R67-sumproplat2)&gt;1,R67-sumproplat2,0),IF(R67-(sumproplat2-S67-T67)&gt;0,R67-(U67-S67-T67),0))</f>
        <v>335416.66666665621</v>
      </c>
      <c r="S68" s="21">
        <f t="shared" si="68"/>
        <v>6429.5239726025402</v>
      </c>
      <c r="T68" s="20">
        <f t="shared" si="69"/>
        <v>0</v>
      </c>
      <c r="U68" s="20">
        <f t="shared" si="70"/>
        <v>21012.857305935875</v>
      </c>
      <c r="V68" s="21">
        <f t="shared" ref="V68:V78" si="82">IF(data2=1,IF((V67-sumproplat2)&gt;1,V67-sumproplat2,0),IF(V67-(sumproplat2-W67-X67)&gt;0,V67-(Y67-W67-X67),0))</f>
        <v>160416.66666665624</v>
      </c>
      <c r="W68" s="21">
        <f t="shared" si="71"/>
        <v>3074.9897260271973</v>
      </c>
      <c r="X68" s="20">
        <f t="shared" si="72"/>
        <v>0</v>
      </c>
      <c r="Y68" s="20">
        <f t="shared" si="73"/>
        <v>17658.323059360533</v>
      </c>
      <c r="Z68" s="21">
        <f t="shared" ref="Z68:Z78" si="83">IF(data2=1,IF((Z67-sumproplat2)&gt;1,Z67-sumproplat2,0),IF(Z67-(sumproplat2-AA67-AB67)&gt;0,Z67-(AC67-AA67-AB67),0))</f>
        <v>0</v>
      </c>
      <c r="AA68" s="21">
        <f t="shared" si="74"/>
        <v>0</v>
      </c>
      <c r="AB68" s="20">
        <f t="shared" si="75"/>
        <v>0</v>
      </c>
      <c r="AC68" s="20">
        <f t="shared" si="76"/>
        <v>0</v>
      </c>
      <c r="AD68" s="28"/>
      <c r="AE68" s="28"/>
      <c r="AF68" s="28"/>
      <c r="AG68" s="28"/>
      <c r="AH68" s="28"/>
      <c r="AI68" s="28"/>
      <c r="AJ68" s="28"/>
      <c r="AK68" s="28"/>
      <c r="AL68" s="28"/>
      <c r="AM68" s="28"/>
      <c r="AN68" s="28"/>
      <c r="AO68" s="28"/>
      <c r="AP68" s="28"/>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row>
    <row r="69" spans="1:247" s="2" customFormat="1" x14ac:dyDescent="0.25">
      <c r="A69" s="18" t="s">
        <v>42</v>
      </c>
      <c r="B69" s="21">
        <f t="shared" si="77"/>
        <v>1020833.3333333239</v>
      </c>
      <c r="C69" s="21">
        <f t="shared" si="56"/>
        <v>19568.116438355984</v>
      </c>
      <c r="D69" s="20">
        <f t="shared" si="57"/>
        <v>0</v>
      </c>
      <c r="E69" s="20">
        <f t="shared" si="58"/>
        <v>34151.449771689317</v>
      </c>
      <c r="F69" s="21">
        <f t="shared" si="78"/>
        <v>845833.33333332348</v>
      </c>
      <c r="G69" s="21">
        <f t="shared" si="59"/>
        <v>16213.582191780633</v>
      </c>
      <c r="H69" s="20">
        <f t="shared" si="60"/>
        <v>0</v>
      </c>
      <c r="I69" s="20">
        <f t="shared" si="61"/>
        <v>30796.915525113967</v>
      </c>
      <c r="J69" s="21">
        <f t="shared" si="79"/>
        <v>670833.33333332301</v>
      </c>
      <c r="K69" s="21">
        <f t="shared" si="62"/>
        <v>12859.047945205282</v>
      </c>
      <c r="L69" s="20">
        <f t="shared" si="63"/>
        <v>0</v>
      </c>
      <c r="M69" s="20">
        <f t="shared" si="64"/>
        <v>27442.381278538618</v>
      </c>
      <c r="N69" s="21">
        <f t="shared" si="80"/>
        <v>495833.33333332266</v>
      </c>
      <c r="O69" s="21">
        <f t="shared" si="65"/>
        <v>9504.5136986299331</v>
      </c>
      <c r="P69" s="20">
        <f t="shared" si="66"/>
        <v>0</v>
      </c>
      <c r="Q69" s="20">
        <f t="shared" si="67"/>
        <v>24087.847031963269</v>
      </c>
      <c r="R69" s="21">
        <f t="shared" si="81"/>
        <v>320833.33333332289</v>
      </c>
      <c r="S69" s="21">
        <f t="shared" si="68"/>
        <v>6149.9794520545947</v>
      </c>
      <c r="T69" s="20">
        <f t="shared" si="69"/>
        <v>0</v>
      </c>
      <c r="U69" s="20">
        <f t="shared" si="70"/>
        <v>20733.312785387927</v>
      </c>
      <c r="V69" s="21">
        <f t="shared" si="82"/>
        <v>145833.33333332289</v>
      </c>
      <c r="W69" s="21">
        <f t="shared" si="71"/>
        <v>2795.4452054792523</v>
      </c>
      <c r="X69" s="20">
        <f t="shared" si="72"/>
        <v>0</v>
      </c>
      <c r="Y69" s="20">
        <f t="shared" si="73"/>
        <v>17378.778538812585</v>
      </c>
      <c r="Z69" s="21">
        <f t="shared" si="83"/>
        <v>0</v>
      </c>
      <c r="AA69" s="21">
        <f t="shared" si="74"/>
        <v>0</v>
      </c>
      <c r="AB69" s="20">
        <f t="shared" si="75"/>
        <v>0</v>
      </c>
      <c r="AC69" s="20">
        <f t="shared" si="76"/>
        <v>0</v>
      </c>
      <c r="AD69" s="28"/>
      <c r="AE69" s="28"/>
      <c r="AF69" s="28"/>
      <c r="AG69" s="28"/>
      <c r="AH69" s="28"/>
      <c r="AI69" s="28"/>
      <c r="AJ69" s="28"/>
      <c r="AK69" s="28"/>
      <c r="AL69" s="28"/>
      <c r="AM69" s="28"/>
      <c r="AN69" s="28"/>
      <c r="AO69" s="28"/>
      <c r="AP69" s="28"/>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row>
    <row r="70" spans="1:247" s="2" customFormat="1" x14ac:dyDescent="0.25">
      <c r="A70" s="18" t="s">
        <v>43</v>
      </c>
      <c r="B70" s="21">
        <f t="shared" si="77"/>
        <v>1006249.9999999906</v>
      </c>
      <c r="C70" s="21">
        <f t="shared" si="56"/>
        <v>19288.57191780804</v>
      </c>
      <c r="D70" s="20">
        <f t="shared" si="57"/>
        <v>0</v>
      </c>
      <c r="E70" s="20">
        <f t="shared" si="58"/>
        <v>33871.905251141376</v>
      </c>
      <c r="F70" s="21">
        <f t="shared" si="78"/>
        <v>831249.9999999901</v>
      </c>
      <c r="G70" s="21">
        <f t="shared" si="59"/>
        <v>15934.037671232689</v>
      </c>
      <c r="H70" s="20">
        <f t="shared" si="60"/>
        <v>0</v>
      </c>
      <c r="I70" s="20">
        <f t="shared" si="61"/>
        <v>30517.371004566023</v>
      </c>
      <c r="J70" s="21">
        <f t="shared" si="79"/>
        <v>656249.99999998964</v>
      </c>
      <c r="K70" s="21">
        <f t="shared" si="62"/>
        <v>12579.503424657338</v>
      </c>
      <c r="L70" s="20">
        <f t="shared" si="63"/>
        <v>0</v>
      </c>
      <c r="M70" s="20">
        <f t="shared" si="64"/>
        <v>27162.83675799067</v>
      </c>
      <c r="N70" s="21">
        <f t="shared" si="80"/>
        <v>481249.99999998935</v>
      </c>
      <c r="O70" s="21">
        <f t="shared" si="65"/>
        <v>9224.9691780819885</v>
      </c>
      <c r="P70" s="20">
        <f t="shared" si="66"/>
        <v>0</v>
      </c>
      <c r="Q70" s="20">
        <f t="shared" si="67"/>
        <v>23808.302511415321</v>
      </c>
      <c r="R70" s="21">
        <f t="shared" si="81"/>
        <v>306249.99999998958</v>
      </c>
      <c r="S70" s="21">
        <f t="shared" si="68"/>
        <v>5870.4349315066502</v>
      </c>
      <c r="T70" s="20">
        <f t="shared" si="69"/>
        <v>0</v>
      </c>
      <c r="U70" s="20">
        <f t="shared" si="70"/>
        <v>20453.768264839986</v>
      </c>
      <c r="V70" s="21">
        <f t="shared" si="82"/>
        <v>131249.99999998955</v>
      </c>
      <c r="W70" s="21">
        <f t="shared" si="71"/>
        <v>2515.9006849313068</v>
      </c>
      <c r="X70" s="20">
        <f t="shared" si="72"/>
        <v>0</v>
      </c>
      <c r="Y70" s="20">
        <f t="shared" si="73"/>
        <v>17099.23401826464</v>
      </c>
      <c r="Z70" s="21">
        <f t="shared" si="83"/>
        <v>0</v>
      </c>
      <c r="AA70" s="21">
        <f t="shared" si="74"/>
        <v>0</v>
      </c>
      <c r="AB70" s="20">
        <f t="shared" si="75"/>
        <v>0</v>
      </c>
      <c r="AC70" s="20">
        <f t="shared" si="76"/>
        <v>0</v>
      </c>
      <c r="AD70" s="28"/>
      <c r="AE70" s="28"/>
      <c r="AF70" s="28"/>
      <c r="AG70" s="28"/>
      <c r="AH70" s="28"/>
      <c r="AI70" s="28"/>
      <c r="AJ70" s="28"/>
      <c r="AK70" s="28"/>
      <c r="AL70" s="28"/>
      <c r="AM70" s="28"/>
      <c r="AN70" s="28"/>
      <c r="AO70" s="28"/>
      <c r="AP70" s="28"/>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row>
    <row r="71" spans="1:247" s="2" customFormat="1" x14ac:dyDescent="0.25">
      <c r="A71" s="18" t="s">
        <v>44</v>
      </c>
      <c r="B71" s="21">
        <f t="shared" si="77"/>
        <v>991666.6666666572</v>
      </c>
      <c r="C71" s="21">
        <f t="shared" si="56"/>
        <v>19009.027397260095</v>
      </c>
      <c r="D71" s="20">
        <f t="shared" si="57"/>
        <v>0</v>
      </c>
      <c r="E71" s="20">
        <f t="shared" si="58"/>
        <v>33592.360730593427</v>
      </c>
      <c r="F71" s="21">
        <f t="shared" si="78"/>
        <v>816666.66666665673</v>
      </c>
      <c r="G71" s="21">
        <f t="shared" si="59"/>
        <v>15654.493150684741</v>
      </c>
      <c r="H71" s="20">
        <f t="shared" si="60"/>
        <v>0</v>
      </c>
      <c r="I71" s="20">
        <f t="shared" si="61"/>
        <v>30237.826484018075</v>
      </c>
      <c r="J71" s="21">
        <f t="shared" si="79"/>
        <v>641666.66666665627</v>
      </c>
      <c r="K71" s="21">
        <f t="shared" si="62"/>
        <v>12299.958904109391</v>
      </c>
      <c r="L71" s="20">
        <f t="shared" si="63"/>
        <v>0</v>
      </c>
      <c r="M71" s="20">
        <f t="shared" si="64"/>
        <v>26883.292237442725</v>
      </c>
      <c r="N71" s="21">
        <f t="shared" si="80"/>
        <v>466666.66666665603</v>
      </c>
      <c r="O71" s="21">
        <f t="shared" si="65"/>
        <v>8945.4246575340439</v>
      </c>
      <c r="P71" s="20">
        <f t="shared" si="66"/>
        <v>0</v>
      </c>
      <c r="Q71" s="20">
        <f t="shared" si="67"/>
        <v>23528.75799086738</v>
      </c>
      <c r="R71" s="21">
        <f t="shared" si="81"/>
        <v>291666.66666665627</v>
      </c>
      <c r="S71" s="21">
        <f t="shared" si="68"/>
        <v>5590.8904109587056</v>
      </c>
      <c r="T71" s="20">
        <f t="shared" si="69"/>
        <v>0</v>
      </c>
      <c r="U71" s="20">
        <f t="shared" si="70"/>
        <v>20174.223744292038</v>
      </c>
      <c r="V71" s="21">
        <f t="shared" si="82"/>
        <v>116666.66666665622</v>
      </c>
      <c r="W71" s="21">
        <f t="shared" si="71"/>
        <v>2236.3561643833618</v>
      </c>
      <c r="X71" s="20">
        <f t="shared" si="72"/>
        <v>0</v>
      </c>
      <c r="Y71" s="20">
        <f t="shared" si="73"/>
        <v>16819.689497716696</v>
      </c>
      <c r="Z71" s="21">
        <f t="shared" si="83"/>
        <v>0</v>
      </c>
      <c r="AA71" s="21">
        <f t="shared" si="74"/>
        <v>0</v>
      </c>
      <c r="AB71" s="20">
        <f t="shared" si="75"/>
        <v>0</v>
      </c>
      <c r="AC71" s="20">
        <f t="shared" si="76"/>
        <v>0</v>
      </c>
      <c r="AD71" s="28"/>
      <c r="AE71" s="28"/>
      <c r="AF71" s="28"/>
      <c r="AG71" s="28"/>
      <c r="AH71" s="28"/>
      <c r="AI71" s="28"/>
      <c r="AJ71" s="28"/>
      <c r="AK71" s="28"/>
      <c r="AL71" s="28"/>
      <c r="AM71" s="28"/>
      <c r="AN71" s="28"/>
      <c r="AO71" s="28"/>
      <c r="AP71" s="28"/>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row>
    <row r="72" spans="1:247" s="2" customFormat="1" x14ac:dyDescent="0.25">
      <c r="A72" s="18" t="s">
        <v>45</v>
      </c>
      <c r="B72" s="21">
        <f t="shared" si="77"/>
        <v>977083.33333332383</v>
      </c>
      <c r="C72" s="21">
        <f t="shared" si="56"/>
        <v>18729.482876712151</v>
      </c>
      <c r="D72" s="20">
        <f t="shared" si="57"/>
        <v>0</v>
      </c>
      <c r="E72" s="20">
        <f t="shared" si="58"/>
        <v>33312.816210045487</v>
      </c>
      <c r="F72" s="21">
        <f t="shared" si="78"/>
        <v>802083.33333332336</v>
      </c>
      <c r="G72" s="21">
        <f t="shared" si="59"/>
        <v>15374.948630136796</v>
      </c>
      <c r="H72" s="20">
        <f t="shared" si="60"/>
        <v>0</v>
      </c>
      <c r="I72" s="20">
        <f t="shared" si="61"/>
        <v>29958.28196347013</v>
      </c>
      <c r="J72" s="21">
        <f t="shared" si="79"/>
        <v>627083.33333332289</v>
      </c>
      <c r="K72" s="21">
        <f t="shared" si="62"/>
        <v>12020.414383561445</v>
      </c>
      <c r="L72" s="20">
        <f t="shared" si="63"/>
        <v>0</v>
      </c>
      <c r="M72" s="20">
        <f t="shared" si="64"/>
        <v>26603.747716894781</v>
      </c>
      <c r="N72" s="21">
        <f t="shared" si="80"/>
        <v>452083.33333332272</v>
      </c>
      <c r="O72" s="21">
        <f t="shared" si="65"/>
        <v>8665.8801369860976</v>
      </c>
      <c r="P72" s="20">
        <f t="shared" si="66"/>
        <v>0</v>
      </c>
      <c r="Q72" s="20">
        <f t="shared" si="67"/>
        <v>23249.213470319432</v>
      </c>
      <c r="R72" s="21">
        <f t="shared" si="81"/>
        <v>277083.33333332295</v>
      </c>
      <c r="S72" s="21">
        <f t="shared" si="68"/>
        <v>5311.3458904107611</v>
      </c>
      <c r="T72" s="20">
        <f t="shared" si="69"/>
        <v>0</v>
      </c>
      <c r="U72" s="20">
        <f t="shared" si="70"/>
        <v>19894.679223744097</v>
      </c>
      <c r="V72" s="21">
        <f t="shared" si="82"/>
        <v>102083.33333332289</v>
      </c>
      <c r="W72" s="21">
        <f t="shared" si="71"/>
        <v>1956.8116438354166</v>
      </c>
      <c r="X72" s="20">
        <f t="shared" si="72"/>
        <v>0</v>
      </c>
      <c r="Y72" s="20">
        <f t="shared" si="73"/>
        <v>16540.144977168751</v>
      </c>
      <c r="Z72" s="21">
        <f t="shared" si="83"/>
        <v>0</v>
      </c>
      <c r="AA72" s="21">
        <f t="shared" si="74"/>
        <v>0</v>
      </c>
      <c r="AB72" s="20">
        <f t="shared" si="75"/>
        <v>0</v>
      </c>
      <c r="AC72" s="20">
        <f t="shared" si="76"/>
        <v>0</v>
      </c>
      <c r="AD72" s="28"/>
      <c r="AE72" s="28"/>
      <c r="AF72" s="28"/>
      <c r="AG72" s="28"/>
      <c r="AH72" s="28"/>
      <c r="AI72" s="28"/>
      <c r="AJ72" s="28"/>
      <c r="AK72" s="28"/>
      <c r="AL72" s="28"/>
      <c r="AM72" s="28"/>
      <c r="AN72" s="28"/>
      <c r="AO72" s="28"/>
      <c r="AP72" s="28"/>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row>
    <row r="73" spans="1:247" s="2" customFormat="1" x14ac:dyDescent="0.25">
      <c r="A73" s="18" t="s">
        <v>46</v>
      </c>
      <c r="B73" s="21">
        <f t="shared" si="77"/>
        <v>962499.99999999045</v>
      </c>
      <c r="C73" s="21">
        <f t="shared" si="56"/>
        <v>18449.938356164203</v>
      </c>
      <c r="D73" s="20">
        <f t="shared" si="57"/>
        <v>0</v>
      </c>
      <c r="E73" s="20">
        <f t="shared" si="58"/>
        <v>33033.271689497538</v>
      </c>
      <c r="F73" s="21">
        <f t="shared" si="78"/>
        <v>787499.99999998999</v>
      </c>
      <c r="G73" s="21">
        <f t="shared" si="59"/>
        <v>15095.404109588851</v>
      </c>
      <c r="H73" s="20">
        <f t="shared" si="60"/>
        <v>0</v>
      </c>
      <c r="I73" s="20">
        <f t="shared" si="61"/>
        <v>29678.737442922185</v>
      </c>
      <c r="J73" s="21">
        <f t="shared" si="79"/>
        <v>612499.99999998952</v>
      </c>
      <c r="K73" s="21">
        <f t="shared" si="62"/>
        <v>11740.8698630135</v>
      </c>
      <c r="L73" s="20">
        <f t="shared" si="63"/>
        <v>0</v>
      </c>
      <c r="M73" s="20">
        <f t="shared" si="64"/>
        <v>26324.203196346833</v>
      </c>
      <c r="N73" s="21">
        <f t="shared" si="80"/>
        <v>437499.99999998941</v>
      </c>
      <c r="O73" s="21">
        <f t="shared" si="65"/>
        <v>8386.335616438153</v>
      </c>
      <c r="P73" s="20">
        <f t="shared" si="66"/>
        <v>0</v>
      </c>
      <c r="Q73" s="20">
        <f t="shared" si="67"/>
        <v>22969.668949771487</v>
      </c>
      <c r="R73" s="21">
        <f t="shared" si="81"/>
        <v>262499.99999998964</v>
      </c>
      <c r="S73" s="21">
        <f t="shared" si="68"/>
        <v>5031.8013698628156</v>
      </c>
      <c r="T73" s="20">
        <f t="shared" si="69"/>
        <v>0</v>
      </c>
      <c r="U73" s="20">
        <f t="shared" si="70"/>
        <v>19615.134703196149</v>
      </c>
      <c r="V73" s="21">
        <f t="shared" si="82"/>
        <v>87499.999999989566</v>
      </c>
      <c r="W73" s="21">
        <f t="shared" si="71"/>
        <v>1677.2671232874716</v>
      </c>
      <c r="X73" s="20">
        <f t="shared" si="72"/>
        <v>0</v>
      </c>
      <c r="Y73" s="20">
        <f t="shared" si="73"/>
        <v>16260.600456620805</v>
      </c>
      <c r="Z73" s="21">
        <f t="shared" si="83"/>
        <v>0</v>
      </c>
      <c r="AA73" s="21">
        <f t="shared" si="74"/>
        <v>0</v>
      </c>
      <c r="AB73" s="20">
        <f t="shared" si="75"/>
        <v>0</v>
      </c>
      <c r="AC73" s="20">
        <f t="shared" si="76"/>
        <v>0</v>
      </c>
      <c r="AD73" s="28"/>
      <c r="AE73" s="28"/>
      <c r="AF73" s="28"/>
      <c r="AG73" s="28"/>
      <c r="AH73" s="28"/>
      <c r="AI73" s="28"/>
      <c r="AJ73" s="28"/>
      <c r="AK73" s="28"/>
      <c r="AL73" s="28"/>
      <c r="AM73" s="28"/>
      <c r="AN73" s="28"/>
      <c r="AO73" s="28"/>
      <c r="AP73" s="28"/>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row>
    <row r="74" spans="1:247" s="2" customFormat="1" x14ac:dyDescent="0.25">
      <c r="A74" s="18" t="s">
        <v>47</v>
      </c>
      <c r="B74" s="21">
        <f t="shared" si="77"/>
        <v>947916.66666665708</v>
      </c>
      <c r="C74" s="21">
        <f t="shared" si="56"/>
        <v>18170.393835616258</v>
      </c>
      <c r="D74" s="20">
        <f t="shared" si="57"/>
        <v>0</v>
      </c>
      <c r="E74" s="20">
        <f t="shared" si="58"/>
        <v>32753.72716894959</v>
      </c>
      <c r="F74" s="21">
        <f t="shared" si="78"/>
        <v>772916.66666665662</v>
      </c>
      <c r="G74" s="21">
        <f t="shared" si="59"/>
        <v>14815.859589040905</v>
      </c>
      <c r="H74" s="20">
        <f t="shared" si="60"/>
        <v>0</v>
      </c>
      <c r="I74" s="20">
        <f t="shared" si="61"/>
        <v>29399.192922374241</v>
      </c>
      <c r="J74" s="21">
        <f t="shared" si="79"/>
        <v>597916.66666665615</v>
      </c>
      <c r="K74" s="21">
        <f t="shared" si="62"/>
        <v>11461.325342465554</v>
      </c>
      <c r="L74" s="20">
        <f t="shared" si="63"/>
        <v>0</v>
      </c>
      <c r="M74" s="20">
        <f t="shared" si="64"/>
        <v>26044.658675798888</v>
      </c>
      <c r="N74" s="21">
        <f t="shared" si="80"/>
        <v>422916.66666665609</v>
      </c>
      <c r="O74" s="21">
        <f t="shared" si="65"/>
        <v>8106.7910958902094</v>
      </c>
      <c r="P74" s="20">
        <f t="shared" si="66"/>
        <v>0</v>
      </c>
      <c r="Q74" s="20">
        <f t="shared" si="67"/>
        <v>22690.124429223542</v>
      </c>
      <c r="R74" s="21">
        <f t="shared" si="81"/>
        <v>247916.6666666563</v>
      </c>
      <c r="S74" s="21">
        <f t="shared" si="68"/>
        <v>4752.2568493148701</v>
      </c>
      <c r="T74" s="20">
        <f t="shared" si="69"/>
        <v>0</v>
      </c>
      <c r="U74" s="20">
        <f t="shared" si="70"/>
        <v>19335.590182648204</v>
      </c>
      <c r="V74" s="21">
        <f t="shared" si="82"/>
        <v>72916.666666656238</v>
      </c>
      <c r="W74" s="21">
        <f t="shared" si="71"/>
        <v>1397.7226027395263</v>
      </c>
      <c r="X74" s="20">
        <f t="shared" si="72"/>
        <v>0</v>
      </c>
      <c r="Y74" s="20">
        <f t="shared" si="73"/>
        <v>15981.05593607286</v>
      </c>
      <c r="Z74" s="21">
        <f t="shared" si="83"/>
        <v>0</v>
      </c>
      <c r="AA74" s="21">
        <f t="shared" si="74"/>
        <v>0</v>
      </c>
      <c r="AB74" s="20">
        <f t="shared" si="75"/>
        <v>0</v>
      </c>
      <c r="AC74" s="20">
        <f t="shared" si="76"/>
        <v>0</v>
      </c>
      <c r="AD74" s="28"/>
      <c r="AE74" s="28"/>
      <c r="AF74" s="28"/>
      <c r="AG74" s="28"/>
      <c r="AH74" s="28"/>
      <c r="AI74" s="28"/>
      <c r="AJ74" s="28"/>
      <c r="AK74" s="28"/>
      <c r="AL74" s="28"/>
      <c r="AM74" s="28"/>
      <c r="AN74" s="28"/>
      <c r="AO74" s="28"/>
      <c r="AP74" s="28"/>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row>
    <row r="75" spans="1:247" s="2" customFormat="1" x14ac:dyDescent="0.25">
      <c r="A75" s="18" t="s">
        <v>48</v>
      </c>
      <c r="B75" s="21">
        <f t="shared" si="77"/>
        <v>933333.33333332371</v>
      </c>
      <c r="C75" s="21">
        <f t="shared" si="56"/>
        <v>17890.84931506831</v>
      </c>
      <c r="D75" s="20">
        <f t="shared" si="57"/>
        <v>0</v>
      </c>
      <c r="E75" s="20">
        <f t="shared" si="58"/>
        <v>32474.182648401642</v>
      </c>
      <c r="F75" s="21">
        <f t="shared" si="78"/>
        <v>758333.33333332324</v>
      </c>
      <c r="G75" s="21">
        <f t="shared" si="59"/>
        <v>14536.315068492959</v>
      </c>
      <c r="H75" s="20">
        <f t="shared" si="60"/>
        <v>0</v>
      </c>
      <c r="I75" s="20">
        <f t="shared" si="61"/>
        <v>29119.648401826293</v>
      </c>
      <c r="J75" s="21">
        <f t="shared" si="79"/>
        <v>583333.33333332278</v>
      </c>
      <c r="K75" s="21">
        <f t="shared" si="62"/>
        <v>11181.780821917608</v>
      </c>
      <c r="L75" s="20">
        <f t="shared" si="63"/>
        <v>0</v>
      </c>
      <c r="M75" s="20">
        <f t="shared" si="64"/>
        <v>25765.114155250943</v>
      </c>
      <c r="N75" s="21">
        <f t="shared" si="80"/>
        <v>408333.33333332278</v>
      </c>
      <c r="O75" s="21">
        <f t="shared" si="65"/>
        <v>7827.2465753422648</v>
      </c>
      <c r="P75" s="20">
        <f t="shared" si="66"/>
        <v>0</v>
      </c>
      <c r="Q75" s="20">
        <f t="shared" si="67"/>
        <v>22410.579908675598</v>
      </c>
      <c r="R75" s="21">
        <f t="shared" si="81"/>
        <v>233333.33333332295</v>
      </c>
      <c r="S75" s="21">
        <f t="shared" si="68"/>
        <v>4472.7123287669247</v>
      </c>
      <c r="T75" s="20">
        <f t="shared" si="69"/>
        <v>0</v>
      </c>
      <c r="U75" s="20">
        <f t="shared" si="70"/>
        <v>19056.04566210026</v>
      </c>
      <c r="V75" s="21">
        <f t="shared" si="82"/>
        <v>58333.333333322902</v>
      </c>
      <c r="W75" s="21">
        <f t="shared" si="71"/>
        <v>1118.1780821915811</v>
      </c>
      <c r="X75" s="20">
        <f t="shared" si="72"/>
        <v>0</v>
      </c>
      <c r="Y75" s="20">
        <f t="shared" si="73"/>
        <v>15701.511415524916</v>
      </c>
      <c r="Z75" s="21">
        <f t="shared" si="83"/>
        <v>0</v>
      </c>
      <c r="AA75" s="21">
        <f t="shared" si="74"/>
        <v>0</v>
      </c>
      <c r="AB75" s="20">
        <f t="shared" si="75"/>
        <v>0</v>
      </c>
      <c r="AC75" s="20">
        <f t="shared" si="76"/>
        <v>0</v>
      </c>
      <c r="AD75" s="28"/>
      <c r="AE75" s="28"/>
      <c r="AF75" s="28"/>
      <c r="AG75" s="28"/>
      <c r="AH75" s="28"/>
      <c r="AI75" s="28"/>
      <c r="AJ75" s="28"/>
      <c r="AK75" s="28"/>
      <c r="AL75" s="28"/>
      <c r="AM75" s="28"/>
      <c r="AN75" s="28"/>
      <c r="AO75" s="28"/>
      <c r="AP75" s="28"/>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row>
    <row r="76" spans="1:247" s="2" customFormat="1" x14ac:dyDescent="0.25">
      <c r="A76" s="18" t="s">
        <v>49</v>
      </c>
      <c r="B76" s="21">
        <f t="shared" si="77"/>
        <v>918749.99999999034</v>
      </c>
      <c r="C76" s="21">
        <f t="shared" si="56"/>
        <v>17611.304794520365</v>
      </c>
      <c r="D76" s="20">
        <f t="shared" si="57"/>
        <v>0</v>
      </c>
      <c r="E76" s="20">
        <f t="shared" si="58"/>
        <v>32194.638127853701</v>
      </c>
      <c r="F76" s="21">
        <f t="shared" si="78"/>
        <v>743749.99999998987</v>
      </c>
      <c r="G76" s="21">
        <f t="shared" si="59"/>
        <v>14256.770547945012</v>
      </c>
      <c r="H76" s="20">
        <f t="shared" si="60"/>
        <v>0</v>
      </c>
      <c r="I76" s="20">
        <f t="shared" si="61"/>
        <v>28840.103881278344</v>
      </c>
      <c r="J76" s="21">
        <f t="shared" si="79"/>
        <v>568749.99999998941</v>
      </c>
      <c r="K76" s="21">
        <f t="shared" si="62"/>
        <v>10902.236301369661</v>
      </c>
      <c r="L76" s="20">
        <f t="shared" si="63"/>
        <v>0</v>
      </c>
      <c r="M76" s="20">
        <f t="shared" si="64"/>
        <v>25485.569634702995</v>
      </c>
      <c r="N76" s="21">
        <f t="shared" si="80"/>
        <v>393749.99999998946</v>
      </c>
      <c r="O76" s="21">
        <f t="shared" si="65"/>
        <v>7547.7020547943193</v>
      </c>
      <c r="P76" s="20">
        <f t="shared" si="66"/>
        <v>0</v>
      </c>
      <c r="Q76" s="20">
        <f t="shared" si="67"/>
        <v>22131.035388127653</v>
      </c>
      <c r="R76" s="21">
        <f t="shared" si="81"/>
        <v>218749.99999998961</v>
      </c>
      <c r="S76" s="21">
        <f t="shared" si="68"/>
        <v>4193.1678082189792</v>
      </c>
      <c r="T76" s="20">
        <f t="shared" si="69"/>
        <v>0</v>
      </c>
      <c r="U76" s="20">
        <f t="shared" si="70"/>
        <v>18776.501141552311</v>
      </c>
      <c r="V76" s="21">
        <f t="shared" si="82"/>
        <v>43749.999999989566</v>
      </c>
      <c r="W76" s="21">
        <f t="shared" si="71"/>
        <v>838.63356164363563</v>
      </c>
      <c r="X76" s="20">
        <f t="shared" si="72"/>
        <v>0</v>
      </c>
      <c r="Y76" s="20">
        <f t="shared" si="73"/>
        <v>15421.966894976969</v>
      </c>
      <c r="Z76" s="21">
        <f t="shared" si="83"/>
        <v>0</v>
      </c>
      <c r="AA76" s="21">
        <f t="shared" si="74"/>
        <v>0</v>
      </c>
      <c r="AB76" s="20">
        <f t="shared" si="75"/>
        <v>0</v>
      </c>
      <c r="AC76" s="20">
        <f t="shared" si="76"/>
        <v>0</v>
      </c>
      <c r="AD76" s="28"/>
      <c r="AE76" s="28"/>
      <c r="AF76" s="28"/>
      <c r="AG76" s="28"/>
      <c r="AH76" s="28"/>
      <c r="AI76" s="28"/>
      <c r="AJ76" s="28"/>
      <c r="AK76" s="28"/>
      <c r="AL76" s="28"/>
      <c r="AM76" s="28"/>
      <c r="AN76" s="28"/>
      <c r="AO76" s="28"/>
      <c r="AP76" s="28"/>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row>
    <row r="77" spans="1:247" s="2" customFormat="1" x14ac:dyDescent="0.25">
      <c r="A77" s="18" t="s">
        <v>50</v>
      </c>
      <c r="B77" s="21">
        <f t="shared" si="77"/>
        <v>904166.66666665697</v>
      </c>
      <c r="C77" s="21">
        <f t="shared" si="56"/>
        <v>17331.760273972417</v>
      </c>
      <c r="D77" s="20">
        <f t="shared" si="57"/>
        <v>0</v>
      </c>
      <c r="E77" s="20">
        <f t="shared" si="58"/>
        <v>31915.093607305753</v>
      </c>
      <c r="F77" s="21">
        <f t="shared" si="78"/>
        <v>729166.6666666565</v>
      </c>
      <c r="G77" s="21">
        <f t="shared" si="59"/>
        <v>13977.226027397066</v>
      </c>
      <c r="H77" s="20">
        <f t="shared" si="60"/>
        <v>0</v>
      </c>
      <c r="I77" s="20">
        <f t="shared" si="61"/>
        <v>28560.5593607304</v>
      </c>
      <c r="J77" s="21">
        <f t="shared" si="79"/>
        <v>554166.66666665603</v>
      </c>
      <c r="K77" s="21">
        <f t="shared" si="62"/>
        <v>10622.691780821715</v>
      </c>
      <c r="L77" s="20">
        <f t="shared" si="63"/>
        <v>0</v>
      </c>
      <c r="M77" s="20">
        <f t="shared" si="64"/>
        <v>25206.025114155047</v>
      </c>
      <c r="N77" s="21">
        <f t="shared" si="80"/>
        <v>379166.66666665615</v>
      </c>
      <c r="O77" s="21">
        <f t="shared" si="65"/>
        <v>7268.1575342463748</v>
      </c>
      <c r="P77" s="20">
        <f t="shared" si="66"/>
        <v>0</v>
      </c>
      <c r="Q77" s="20">
        <f t="shared" si="67"/>
        <v>21851.490867579709</v>
      </c>
      <c r="R77" s="21">
        <f t="shared" si="81"/>
        <v>204166.66666665627</v>
      </c>
      <c r="S77" s="21">
        <f t="shared" si="68"/>
        <v>3913.6232876710342</v>
      </c>
      <c r="T77" s="20">
        <f t="shared" si="69"/>
        <v>0</v>
      </c>
      <c r="U77" s="20">
        <f t="shared" si="70"/>
        <v>18496.956621004367</v>
      </c>
      <c r="V77" s="21">
        <f t="shared" si="82"/>
        <v>29166.666666656231</v>
      </c>
      <c r="W77" s="21">
        <f t="shared" si="71"/>
        <v>559.0890410956905</v>
      </c>
      <c r="X77" s="20">
        <f t="shared" si="72"/>
        <v>0</v>
      </c>
      <c r="Y77" s="20">
        <f t="shared" si="73"/>
        <v>15142.422374429025</v>
      </c>
      <c r="Z77" s="21">
        <f t="shared" si="83"/>
        <v>0</v>
      </c>
      <c r="AA77" s="21">
        <f t="shared" si="74"/>
        <v>0</v>
      </c>
      <c r="AB77" s="20">
        <f t="shared" si="75"/>
        <v>0</v>
      </c>
      <c r="AC77" s="20">
        <f t="shared" si="76"/>
        <v>0</v>
      </c>
      <c r="AD77" s="28"/>
      <c r="AE77" s="28"/>
      <c r="AF77" s="28"/>
      <c r="AG77" s="28"/>
      <c r="AH77" s="28"/>
      <c r="AI77" s="28"/>
      <c r="AJ77" s="28"/>
      <c r="AK77" s="28"/>
      <c r="AL77" s="28"/>
      <c r="AM77" s="28"/>
      <c r="AN77" s="28"/>
      <c r="AO77" s="28"/>
      <c r="AP77" s="28"/>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row>
    <row r="78" spans="1:247" s="2" customFormat="1" x14ac:dyDescent="0.25">
      <c r="A78" s="18" t="s">
        <v>51</v>
      </c>
      <c r="B78" s="21">
        <f t="shared" si="77"/>
        <v>889583.33333332359</v>
      </c>
      <c r="C78" s="21">
        <f t="shared" si="56"/>
        <v>17052.215753424472</v>
      </c>
      <c r="D78" s="20">
        <f t="shared" si="57"/>
        <v>0</v>
      </c>
      <c r="E78" s="20">
        <f t="shared" si="58"/>
        <v>31635.549086757805</v>
      </c>
      <c r="F78" s="21">
        <f t="shared" si="78"/>
        <v>714583.33333332313</v>
      </c>
      <c r="G78" s="21">
        <f t="shared" si="59"/>
        <v>13697.68150684912</v>
      </c>
      <c r="H78" s="20">
        <f t="shared" si="60"/>
        <v>0</v>
      </c>
      <c r="I78" s="20">
        <f t="shared" si="61"/>
        <v>28281.014840182455</v>
      </c>
      <c r="J78" s="21">
        <f t="shared" si="79"/>
        <v>539583.33333332266</v>
      </c>
      <c r="K78" s="21">
        <f t="shared" si="62"/>
        <v>10343.147260273769</v>
      </c>
      <c r="L78" s="20">
        <f t="shared" si="63"/>
        <v>0</v>
      </c>
      <c r="M78" s="20">
        <f t="shared" si="64"/>
        <v>24926.480593607102</v>
      </c>
      <c r="N78" s="21">
        <f t="shared" si="80"/>
        <v>364583.33333332284</v>
      </c>
      <c r="O78" s="21">
        <f t="shared" si="65"/>
        <v>6988.6130136984293</v>
      </c>
      <c r="P78" s="20">
        <f t="shared" si="66"/>
        <v>0</v>
      </c>
      <c r="Q78" s="20">
        <f t="shared" si="67"/>
        <v>21571.946347031764</v>
      </c>
      <c r="R78" s="21">
        <f t="shared" si="81"/>
        <v>189583.33333332292</v>
      </c>
      <c r="S78" s="21">
        <f t="shared" si="68"/>
        <v>3634.0787671230883</v>
      </c>
      <c r="T78" s="20">
        <f t="shared" si="69"/>
        <v>0</v>
      </c>
      <c r="U78" s="20">
        <f t="shared" si="70"/>
        <v>18217.412100456422</v>
      </c>
      <c r="V78" s="21">
        <f t="shared" si="82"/>
        <v>14583.333333322897</v>
      </c>
      <c r="W78" s="21">
        <f t="shared" si="71"/>
        <v>279.54452054774515</v>
      </c>
      <c r="X78" s="20">
        <f t="shared" si="72"/>
        <v>3786</v>
      </c>
      <c r="Y78" s="20">
        <f t="shared" si="73"/>
        <v>18648.87785388108</v>
      </c>
      <c r="Z78" s="21">
        <f t="shared" si="83"/>
        <v>0</v>
      </c>
      <c r="AA78" s="21">
        <f t="shared" si="74"/>
        <v>0</v>
      </c>
      <c r="AB78" s="20">
        <f t="shared" si="75"/>
        <v>0</v>
      </c>
      <c r="AC78" s="20">
        <f t="shared" si="76"/>
        <v>0</v>
      </c>
      <c r="AD78" s="28"/>
      <c r="AE78" s="28"/>
      <c r="AF78" s="28"/>
      <c r="AG78" s="28"/>
      <c r="AH78" s="28"/>
      <c r="AI78" s="28"/>
      <c r="AJ78" s="28"/>
      <c r="AK78" s="28"/>
      <c r="AL78" s="28"/>
      <c r="AM78" s="28"/>
      <c r="AN78" s="28"/>
      <c r="AO78" s="28"/>
      <c r="AP78" s="28"/>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row>
    <row r="79" spans="1:247" s="2" customFormat="1" ht="15.75" thickBot="1" x14ac:dyDescent="0.3">
      <c r="A79" s="22" t="s">
        <v>52</v>
      </c>
      <c r="B79" s="23"/>
      <c r="C79" s="24">
        <f>SUM(C67:C78)</f>
        <v>223076.52739725812</v>
      </c>
      <c r="D79" s="25">
        <f>SUM(D67:D78)</f>
        <v>22664.999999999931</v>
      </c>
      <c r="E79" s="25">
        <f>SUM(E67:E78)</f>
        <v>420741.52739725809</v>
      </c>
      <c r="F79" s="23"/>
      <c r="G79" s="24">
        <f>SUM(G67:G78)</f>
        <v>182822.1164383539</v>
      </c>
      <c r="H79" s="25">
        <f>SUM(H67:H78)</f>
        <v>21387.499999999927</v>
      </c>
      <c r="I79" s="25">
        <f>SUM(I67:I78)</f>
        <v>379209.61643835384</v>
      </c>
      <c r="J79" s="23"/>
      <c r="K79" s="24">
        <f>SUM(K67:K78)</f>
        <v>142567.70547944968</v>
      </c>
      <c r="L79" s="25">
        <f>SUM(L67:L78)</f>
        <v>20109.999999999927</v>
      </c>
      <c r="M79" s="25">
        <f>SUM(M67:M78)</f>
        <v>337677.70547944965</v>
      </c>
      <c r="N79" s="23"/>
      <c r="O79" s="24">
        <f>SUM(O67:O78)</f>
        <v>102313.29452054552</v>
      </c>
      <c r="P79" s="25">
        <f>SUM(P67:P78)</f>
        <v>18832.49999999992</v>
      </c>
      <c r="Q79" s="25">
        <f>SUM(Q67:Q78)</f>
        <v>296145.79452054546</v>
      </c>
      <c r="R79" s="23"/>
      <c r="S79" s="24">
        <f>SUM(S67:S78)</f>
        <v>62058.883561641444</v>
      </c>
      <c r="T79" s="25">
        <f>SUM(T67:T78)</f>
        <v>17554.999999999924</v>
      </c>
      <c r="U79" s="25">
        <f>SUM(U67:U78)</f>
        <v>254613.88356164136</v>
      </c>
      <c r="V79" s="23"/>
      <c r="W79" s="24">
        <f>SUM(W67:W78)</f>
        <v>21804.472602737329</v>
      </c>
      <c r="X79" s="25">
        <f>SUM(X67:X78)</f>
        <v>20063.499999999924</v>
      </c>
      <c r="Y79" s="25">
        <f>SUM(Y67:Y78)</f>
        <v>216867.97260273725</v>
      </c>
      <c r="Z79" s="23"/>
      <c r="AA79" s="24">
        <f>SUM(AA67:AA78)</f>
        <v>0</v>
      </c>
      <c r="AB79" s="25">
        <f>SUM(AB67:AB78)</f>
        <v>0</v>
      </c>
      <c r="AC79" s="25">
        <f>SUM(AC67:AC78)</f>
        <v>0</v>
      </c>
      <c r="AD79" s="28"/>
      <c r="AE79" s="28"/>
      <c r="AF79" s="28"/>
      <c r="AG79" s="28"/>
      <c r="AH79" s="28"/>
      <c r="AI79" s="28"/>
      <c r="AJ79" s="28"/>
      <c r="AK79" s="28"/>
      <c r="AL79" s="28"/>
      <c r="AM79" s="28"/>
      <c r="AN79" s="28"/>
      <c r="AO79" s="28"/>
      <c r="AP79" s="28"/>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row>
    <row r="80" spans="1:247" s="2" customFormat="1" x14ac:dyDescent="0.25">
      <c r="A80" s="29"/>
      <c r="B80" s="30"/>
      <c r="C80" s="30"/>
      <c r="D80" s="30"/>
      <c r="E80" s="30"/>
      <c r="F80" s="30"/>
      <c r="G80" s="30"/>
      <c r="H80" s="30"/>
      <c r="I80" s="30"/>
      <c r="J80" s="30"/>
      <c r="K80" s="28"/>
      <c r="L80" s="5"/>
      <c r="M80" s="5"/>
      <c r="N80" s="5"/>
      <c r="O80" s="5"/>
      <c r="P80" s="5"/>
      <c r="Q80" s="5"/>
      <c r="R80" s="5"/>
      <c r="S80" s="5"/>
      <c r="T80" s="5"/>
      <c r="U80" s="5"/>
      <c r="V80" s="5"/>
      <c r="W80" s="5"/>
      <c r="X80" s="5"/>
      <c r="Y80" s="5"/>
      <c r="Z80" s="5"/>
      <c r="AA80" s="5"/>
      <c r="AB80" s="5"/>
      <c r="AC80" s="5"/>
      <c r="AD80" s="28"/>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row>
    <row r="81" spans="1:247" s="2" customFormat="1" ht="42.75" customHeight="1" x14ac:dyDescent="0.25">
      <c r="A81" s="111" t="s">
        <v>85</v>
      </c>
      <c r="B81" s="111"/>
      <c r="C81" s="111"/>
      <c r="D81" s="111"/>
      <c r="E81" s="111"/>
      <c r="F81" s="111"/>
      <c r="G81" s="111"/>
      <c r="H81" s="111"/>
      <c r="I81" s="111"/>
      <c r="J81" s="111"/>
      <c r="K81" s="31">
        <f>K82+K83</f>
        <v>8678918.5342465304</v>
      </c>
      <c r="L81" s="5"/>
      <c r="M81" s="5"/>
      <c r="N81" s="5"/>
      <c r="O81" s="5"/>
      <c r="P81" s="5"/>
      <c r="Q81" s="5"/>
      <c r="R81" s="5"/>
      <c r="S81" s="5"/>
      <c r="T81" s="5"/>
      <c r="U81" s="5"/>
      <c r="V81" s="5"/>
      <c r="W81" s="5"/>
      <c r="X81" s="5"/>
      <c r="Y81" s="5"/>
      <c r="Z81" s="5"/>
      <c r="AA81" s="5"/>
      <c r="AB81" s="5"/>
      <c r="AC81" s="5"/>
      <c r="AD81" s="28"/>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row>
    <row r="82" spans="1:247" s="2" customFormat="1" ht="30.75" customHeight="1" x14ac:dyDescent="0.25">
      <c r="A82" s="111" t="s">
        <v>86</v>
      </c>
      <c r="B82" s="111"/>
      <c r="C82" s="111"/>
      <c r="D82" s="111"/>
      <c r="E82" s="111"/>
      <c r="F82" s="111"/>
      <c r="G82" s="111"/>
      <c r="H82" s="111"/>
      <c r="I82" s="111"/>
      <c r="J82" s="111"/>
      <c r="K82" s="31">
        <f>C49+G49+K49+O49+S49+W49+AA49+C64+G64+K64+O64+S64+W64+AA64+C79+G79+K79+O79+S79+W79+AA79+$J$18*sumkred2+$J$19+$J$20*sumkred2+sumkred2*$J$22</f>
        <v>8085477.5342465313</v>
      </c>
      <c r="L82" s="5"/>
      <c r="M82" s="5"/>
      <c r="N82" s="5"/>
      <c r="O82" s="5"/>
      <c r="P82" s="5"/>
      <c r="Q82" s="5"/>
      <c r="R82" s="5"/>
      <c r="S82" s="5"/>
      <c r="T82" s="5"/>
      <c r="U82" s="5"/>
      <c r="V82" s="5"/>
      <c r="W82" s="5"/>
      <c r="X82" s="5"/>
      <c r="Y82" s="5"/>
      <c r="Z82" s="5"/>
      <c r="AA82" s="5"/>
      <c r="AB82" s="5"/>
      <c r="AC82" s="5"/>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row>
    <row r="83" spans="1:247" s="2" customFormat="1" ht="30.75" customHeight="1" x14ac:dyDescent="0.25">
      <c r="A83" s="111" t="s">
        <v>87</v>
      </c>
      <c r="B83" s="111"/>
      <c r="C83" s="111"/>
      <c r="D83" s="111"/>
      <c r="E83" s="111"/>
      <c r="F83" s="111"/>
      <c r="G83" s="111"/>
      <c r="H83" s="111"/>
      <c r="I83" s="111"/>
      <c r="J83" s="111"/>
      <c r="K83" s="31">
        <f>D49+H49+L49+P49+T49+X49+AB49+D64+H64+L64+P64+T64+X64+AB64+D79+H79+L79+P79+T79+X79+AB79-($J$18*sumkred2+$J$19+$J$20*sumkred2+sumkred2*$J$22)</f>
        <v>593440.99999999849</v>
      </c>
      <c r="L83" s="5"/>
      <c r="M83" s="5"/>
      <c r="N83" s="5"/>
      <c r="O83" s="5"/>
      <c r="P83" s="5"/>
      <c r="Q83" s="5"/>
      <c r="R83" s="5"/>
      <c r="S83" s="5"/>
      <c r="T83" s="5"/>
      <c r="U83" s="5"/>
      <c r="V83" s="5"/>
      <c r="W83" s="5"/>
      <c r="X83" s="5"/>
      <c r="Y83" s="5"/>
      <c r="Z83" s="5"/>
      <c r="AA83" s="5"/>
      <c r="AB83" s="5"/>
      <c r="AC83" s="5"/>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row>
    <row r="84" spans="1:247" s="2" customFormat="1" ht="29.25" customHeight="1" x14ac:dyDescent="0.25">
      <c r="A84" s="111" t="s">
        <v>67</v>
      </c>
      <c r="B84" s="111"/>
      <c r="C84" s="111"/>
      <c r="D84" s="111"/>
      <c r="E84" s="111"/>
      <c r="F84" s="111"/>
      <c r="G84" s="111"/>
      <c r="H84" s="111"/>
      <c r="I84" s="111"/>
      <c r="J84" s="111"/>
      <c r="K84" s="31">
        <f>E49+I49+M49+Q49+U49+Y49+AC49+E64+I64+M64+Q64+U64+Y64+AC64+E79+I79+M79+Q79+U79+Y79+AC79</f>
        <v>12178918.534246532</v>
      </c>
      <c r="L84" s="5"/>
      <c r="M84" s="5"/>
      <c r="N84" s="5"/>
      <c r="O84" s="5"/>
      <c r="P84" s="5"/>
      <c r="Q84" s="5"/>
      <c r="R84" s="5"/>
      <c r="S84" s="5"/>
      <c r="T84" s="5"/>
      <c r="U84" s="5"/>
      <c r="V84" s="5"/>
      <c r="W84" s="5"/>
      <c r="X84" s="5"/>
      <c r="Y84" s="5"/>
      <c r="Z84" s="5"/>
      <c r="AA84" s="5"/>
      <c r="AB84" s="5"/>
      <c r="AC84" s="5"/>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row>
    <row r="85" spans="1:247" s="2" customFormat="1" ht="25.5" customHeight="1" x14ac:dyDescent="0.25">
      <c r="A85" s="115" t="s">
        <v>68</v>
      </c>
      <c r="B85" s="115"/>
      <c r="C85" s="115"/>
      <c r="D85" s="115"/>
      <c r="E85" s="115"/>
      <c r="F85" s="115"/>
      <c r="G85" s="115"/>
      <c r="H85" s="115"/>
      <c r="I85" s="115"/>
      <c r="J85" s="115"/>
      <c r="K85" s="32">
        <f ca="1">XIRR(C95:C335,B95:B335)</f>
        <v>0.27568959593772902</v>
      </c>
      <c r="L85" s="5"/>
      <c r="M85" s="5"/>
      <c r="N85" s="5"/>
      <c r="O85" s="5"/>
      <c r="P85" s="5"/>
      <c r="Q85" s="5"/>
      <c r="R85" s="5"/>
      <c r="S85" s="5"/>
      <c r="T85" s="5"/>
      <c r="U85" s="5"/>
      <c r="V85" s="5"/>
      <c r="W85" s="5"/>
      <c r="X85" s="5"/>
      <c r="Y85" s="5"/>
      <c r="Z85" s="5"/>
      <c r="AA85" s="5"/>
      <c r="AB85" s="5"/>
      <c r="AC85" s="5"/>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row>
    <row r="86" spans="1:247" s="2" customFormat="1" ht="45.75" customHeight="1" x14ac:dyDescent="0.25">
      <c r="A86" s="111" t="s">
        <v>69</v>
      </c>
      <c r="B86" s="111"/>
      <c r="C86" s="111"/>
      <c r="D86" s="111"/>
      <c r="E86" s="111"/>
      <c r="F86" s="111"/>
      <c r="G86" s="111"/>
      <c r="H86" s="111"/>
      <c r="I86" s="111"/>
      <c r="J86" s="111"/>
      <c r="K86" s="111"/>
      <c r="L86" s="116"/>
      <c r="M86" s="116"/>
      <c r="N86" s="116"/>
      <c r="O86" s="5"/>
      <c r="P86" s="5"/>
      <c r="Q86" s="5"/>
      <c r="R86" s="5"/>
      <c r="S86" s="5"/>
      <c r="T86" s="5"/>
      <c r="U86" s="5"/>
      <c r="V86" s="5"/>
      <c r="W86" s="5"/>
      <c r="X86" s="5"/>
      <c r="Y86" s="5"/>
      <c r="Z86" s="5"/>
      <c r="AA86" s="5"/>
      <c r="AB86" s="5"/>
      <c r="AC86" s="5"/>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row>
    <row r="87" spans="1:247" s="2" customFormat="1" ht="54" customHeight="1" x14ac:dyDescent="0.25">
      <c r="A87" s="111" t="s">
        <v>70</v>
      </c>
      <c r="B87" s="111"/>
      <c r="C87" s="111"/>
      <c r="D87" s="111"/>
      <c r="E87" s="111"/>
      <c r="F87" s="111"/>
      <c r="G87" s="111"/>
      <c r="H87" s="111"/>
      <c r="I87" s="111"/>
      <c r="J87" s="111"/>
      <c r="K87" s="111"/>
      <c r="L87" s="111"/>
      <c r="M87" s="111"/>
      <c r="N87" s="111"/>
      <c r="O87" s="5"/>
      <c r="P87" s="5"/>
      <c r="Q87" s="5"/>
      <c r="R87" s="5"/>
      <c r="S87" s="5"/>
      <c r="T87" s="5"/>
      <c r="U87" s="5"/>
      <c r="V87" s="5"/>
      <c r="W87" s="5"/>
      <c r="X87" s="5"/>
      <c r="Y87" s="5"/>
      <c r="Z87" s="5"/>
      <c r="AA87" s="5"/>
      <c r="AB87" s="5"/>
      <c r="AC87" s="5"/>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row>
    <row r="88" spans="1:247" s="2" customFormat="1" ht="39.75" customHeight="1" x14ac:dyDescent="0.25">
      <c r="A88" s="111" t="s">
        <v>71</v>
      </c>
      <c r="B88" s="111"/>
      <c r="C88" s="111"/>
      <c r="D88" s="111"/>
      <c r="E88" s="111"/>
      <c r="F88" s="111"/>
      <c r="G88" s="111"/>
      <c r="H88" s="111"/>
      <c r="I88" s="111"/>
      <c r="J88" s="111"/>
      <c r="K88" s="111"/>
      <c r="L88" s="111"/>
      <c r="M88" s="111"/>
      <c r="N88" s="111"/>
      <c r="O88" s="5"/>
      <c r="P88" s="5"/>
      <c r="Q88" s="5"/>
      <c r="R88" s="5"/>
      <c r="S88" s="5"/>
      <c r="T88" s="5"/>
      <c r="U88" s="5"/>
      <c r="V88" s="5"/>
      <c r="W88" s="5"/>
      <c r="X88" s="5"/>
      <c r="Y88" s="5"/>
      <c r="Z88" s="5"/>
      <c r="AA88" s="5"/>
      <c r="AB88" s="5"/>
      <c r="AC88" s="5"/>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row>
    <row r="89" spans="1:247" s="2" customFormat="1" ht="1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row>
    <row r="90" spans="1:247" s="2" customFormat="1" ht="33.75" customHeight="1" x14ac:dyDescent="0.25">
      <c r="A90" s="114" t="s">
        <v>72</v>
      </c>
      <c r="B90" s="114"/>
      <c r="C90" s="117">
        <f ca="1">TODAY()</f>
        <v>45050</v>
      </c>
      <c r="D90" s="117"/>
      <c r="E90" s="117"/>
      <c r="F90" s="117"/>
      <c r="G90" s="5"/>
      <c r="H90" s="5"/>
      <c r="I90" s="5"/>
      <c r="J90" s="5"/>
      <c r="K90" s="5"/>
      <c r="L90" s="5"/>
      <c r="M90" s="5"/>
      <c r="N90" s="5"/>
      <c r="O90" s="5"/>
      <c r="P90" s="5"/>
      <c r="Q90" s="5"/>
      <c r="R90" s="5"/>
      <c r="S90" s="5"/>
      <c r="T90" s="5"/>
      <c r="U90" s="5"/>
      <c r="V90" s="5"/>
      <c r="W90" s="5"/>
      <c r="X90" s="5"/>
      <c r="Y90" s="5"/>
      <c r="Z90" s="5"/>
      <c r="AA90" s="5"/>
      <c r="AB90" s="5"/>
      <c r="AC90" s="5"/>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row>
    <row r="91" spans="1:247"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row>
    <row r="92" spans="1:247" s="2" customFormat="1" ht="30" customHeight="1" x14ac:dyDescent="0.25">
      <c r="A92" s="112" t="s">
        <v>73</v>
      </c>
      <c r="B92" s="112"/>
      <c r="C92" s="113"/>
      <c r="D92" s="113"/>
      <c r="E92" s="113"/>
      <c r="F92" s="113"/>
      <c r="G92" s="5"/>
      <c r="H92" s="5"/>
      <c r="I92" s="5"/>
      <c r="J92" s="5"/>
      <c r="K92" s="5"/>
      <c r="L92" s="5"/>
      <c r="M92" s="5"/>
      <c r="N92" s="5"/>
      <c r="O92" s="5"/>
      <c r="P92" s="5"/>
      <c r="Q92" s="5"/>
      <c r="R92" s="5"/>
      <c r="S92" s="5"/>
      <c r="T92" s="5"/>
      <c r="U92" s="5"/>
      <c r="V92" s="5"/>
      <c r="W92" s="5"/>
      <c r="X92" s="5"/>
      <c r="Y92" s="5"/>
      <c r="Z92" s="5"/>
      <c r="AA92" s="5"/>
      <c r="AB92" s="5"/>
      <c r="AC92" s="5"/>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row>
    <row r="93" spans="1:247" s="2" customFormat="1" ht="15.75" customHeight="1" x14ac:dyDescent="0.25">
      <c r="A93" s="112"/>
      <c r="B93" s="112"/>
      <c r="C93" s="114" t="s">
        <v>74</v>
      </c>
      <c r="D93" s="114"/>
      <c r="E93" s="114"/>
      <c r="F93" s="114"/>
      <c r="G93" s="5"/>
      <c r="H93" s="5"/>
      <c r="I93" s="5"/>
      <c r="J93" s="5"/>
      <c r="K93" s="5"/>
      <c r="L93" s="5"/>
      <c r="M93" s="5"/>
      <c r="N93" s="5"/>
      <c r="O93" s="5"/>
      <c r="P93" s="5"/>
      <c r="Q93" s="5"/>
      <c r="R93" s="5"/>
      <c r="S93" s="5"/>
      <c r="T93" s="5"/>
      <c r="U93" s="5"/>
      <c r="V93" s="5"/>
      <c r="W93" s="5"/>
      <c r="X93" s="5"/>
      <c r="Y93" s="5"/>
      <c r="Z93" s="5"/>
      <c r="AA93" s="5"/>
      <c r="AB93" s="5"/>
      <c r="AC93" s="5"/>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row>
    <row r="95" spans="1:247" s="2" customFormat="1" hidden="1" x14ac:dyDescent="0.25">
      <c r="B95" s="33">
        <f ca="1">TODAY()</f>
        <v>45050</v>
      </c>
      <c r="C95" s="34">
        <f>-sumkred2+D37</f>
        <v>-3437020</v>
      </c>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row>
    <row r="96" spans="1:247" s="2" customFormat="1" hidden="1" x14ac:dyDescent="0.25">
      <c r="A96" s="35">
        <v>1</v>
      </c>
      <c r="B96" s="36">
        <f ca="1">EDATE(B95,1)</f>
        <v>45081</v>
      </c>
      <c r="C96" s="37">
        <f>E37-D37</f>
        <v>81674.018264840211</v>
      </c>
      <c r="D96" s="3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row>
    <row r="97" spans="1:246" s="2" customFormat="1" hidden="1" x14ac:dyDescent="0.25">
      <c r="A97" s="35">
        <v>2</v>
      </c>
      <c r="B97" s="36">
        <f ca="1">EDATE(B96,1)</f>
        <v>45111</v>
      </c>
      <c r="C97" s="37">
        <f t="shared" ref="C97:C107" si="84">E38</f>
        <v>81394.473744292234</v>
      </c>
      <c r="D97" s="3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row>
    <row r="98" spans="1:246" s="2" customFormat="1" hidden="1" x14ac:dyDescent="0.25">
      <c r="A98" s="35">
        <v>3</v>
      </c>
      <c r="B98" s="36">
        <f t="shared" ref="B98:B161" ca="1" si="85">EDATE(B97,1)</f>
        <v>45142</v>
      </c>
      <c r="C98" s="37">
        <f t="shared" si="84"/>
        <v>81114.929223744286</v>
      </c>
      <c r="D98" s="3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row>
    <row r="99" spans="1:246" s="2" customFormat="1" hidden="1" x14ac:dyDescent="0.25">
      <c r="A99" s="35">
        <v>4</v>
      </c>
      <c r="B99" s="36">
        <f t="shared" ca="1" si="85"/>
        <v>45173</v>
      </c>
      <c r="C99" s="37">
        <f t="shared" si="84"/>
        <v>80835.384703196338</v>
      </c>
      <c r="D99" s="3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row>
    <row r="100" spans="1:246" s="2" customFormat="1" hidden="1" x14ac:dyDescent="0.25">
      <c r="A100" s="35">
        <v>5</v>
      </c>
      <c r="B100" s="36">
        <f t="shared" ca="1" si="85"/>
        <v>45203</v>
      </c>
      <c r="C100" s="37">
        <f t="shared" si="84"/>
        <v>80555.84018264839</v>
      </c>
      <c r="D100" s="3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row>
    <row r="101" spans="1:246" s="2" customFormat="1" hidden="1" x14ac:dyDescent="0.25">
      <c r="A101" s="35">
        <v>6</v>
      </c>
      <c r="B101" s="36">
        <f t="shared" ca="1" si="85"/>
        <v>45234</v>
      </c>
      <c r="C101" s="37">
        <f t="shared" si="84"/>
        <v>80276.295662100441</v>
      </c>
      <c r="D101" s="3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row>
    <row r="102" spans="1:246" s="2" customFormat="1" hidden="1" x14ac:dyDescent="0.25">
      <c r="A102" s="35">
        <v>7</v>
      </c>
      <c r="B102" s="36">
        <f t="shared" ca="1" si="85"/>
        <v>45264</v>
      </c>
      <c r="C102" s="37">
        <f t="shared" si="84"/>
        <v>79996.751141552508</v>
      </c>
      <c r="D102" s="3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row>
    <row r="103" spans="1:246" s="2" customFormat="1" hidden="1" x14ac:dyDescent="0.25">
      <c r="A103" s="35">
        <v>8</v>
      </c>
      <c r="B103" s="36">
        <f t="shared" ca="1" si="85"/>
        <v>45295</v>
      </c>
      <c r="C103" s="37">
        <f t="shared" si="84"/>
        <v>79717.20662100456</v>
      </c>
      <c r="D103" s="3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row>
    <row r="104" spans="1:246" s="2" customFormat="1" hidden="1" x14ac:dyDescent="0.25">
      <c r="A104" s="35">
        <v>9</v>
      </c>
      <c r="B104" s="36">
        <f t="shared" ca="1" si="85"/>
        <v>45326</v>
      </c>
      <c r="C104" s="37">
        <f t="shared" si="84"/>
        <v>79437.662100456597</v>
      </c>
      <c r="D104" s="3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row>
    <row r="105" spans="1:246" s="2" customFormat="1" hidden="1" x14ac:dyDescent="0.25">
      <c r="A105" s="35">
        <v>10</v>
      </c>
      <c r="B105" s="36">
        <f t="shared" ca="1" si="85"/>
        <v>45355</v>
      </c>
      <c r="C105" s="37">
        <f t="shared" si="84"/>
        <v>79158.117579908649</v>
      </c>
      <c r="D105" s="3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row>
    <row r="106" spans="1:246" s="2" customFormat="1" hidden="1" x14ac:dyDescent="0.25">
      <c r="A106" s="35">
        <v>11</v>
      </c>
      <c r="B106" s="36">
        <f t="shared" ca="1" si="85"/>
        <v>45386</v>
      </c>
      <c r="C106" s="37">
        <f t="shared" si="84"/>
        <v>78878.573059360715</v>
      </c>
      <c r="D106" s="3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row>
    <row r="107" spans="1:246" s="2" customFormat="1" hidden="1" x14ac:dyDescent="0.25">
      <c r="A107" s="35">
        <v>12</v>
      </c>
      <c r="B107" s="36">
        <f t="shared" ca="1" si="85"/>
        <v>45416</v>
      </c>
      <c r="C107" s="37">
        <f t="shared" si="84"/>
        <v>78599.028538812767</v>
      </c>
      <c r="D107" s="3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row>
    <row r="108" spans="1:246" s="2" customFormat="1" hidden="1" x14ac:dyDescent="0.25">
      <c r="A108" s="2">
        <v>13</v>
      </c>
      <c r="B108" s="33">
        <f t="shared" ca="1" si="85"/>
        <v>45447</v>
      </c>
      <c r="C108" s="34">
        <f t="shared" ref="C108:C119" si="86">I37</f>
        <v>117591.98401826479</v>
      </c>
      <c r="D108" s="3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row>
    <row r="109" spans="1:246" s="2" customFormat="1" hidden="1" x14ac:dyDescent="0.25">
      <c r="A109" s="2">
        <v>14</v>
      </c>
      <c r="B109" s="33">
        <f t="shared" ca="1" si="85"/>
        <v>45477</v>
      </c>
      <c r="C109" s="34">
        <f t="shared" si="86"/>
        <v>78039.939497716856</v>
      </c>
      <c r="D109" s="3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row>
    <row r="110" spans="1:246" s="2" customFormat="1" hidden="1" x14ac:dyDescent="0.25">
      <c r="A110" s="2">
        <v>15</v>
      </c>
      <c r="B110" s="33">
        <f t="shared" ca="1" si="85"/>
        <v>45508</v>
      </c>
      <c r="C110" s="34">
        <f t="shared" si="86"/>
        <v>77760.394977168922</v>
      </c>
      <c r="D110" s="3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row>
    <row r="111" spans="1:246" s="2" customFormat="1" hidden="1" x14ac:dyDescent="0.25">
      <c r="A111" s="2">
        <v>16</v>
      </c>
      <c r="B111" s="33">
        <f t="shared" ca="1" si="85"/>
        <v>45539</v>
      </c>
      <c r="C111" s="34">
        <f t="shared" si="86"/>
        <v>77480.850456620959</v>
      </c>
      <c r="D111" s="3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row>
    <row r="112" spans="1:246" s="2" customFormat="1" hidden="1" x14ac:dyDescent="0.25">
      <c r="A112" s="2">
        <v>17</v>
      </c>
      <c r="B112" s="33">
        <f t="shared" ca="1" si="85"/>
        <v>45569</v>
      </c>
      <c r="C112" s="34">
        <f t="shared" si="86"/>
        <v>77201.305936073011</v>
      </c>
      <c r="D112" s="3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row>
    <row r="113" spans="1:246" s="2" customFormat="1" hidden="1" x14ac:dyDescent="0.25">
      <c r="A113" s="2">
        <v>18</v>
      </c>
      <c r="B113" s="33">
        <f t="shared" ca="1" si="85"/>
        <v>45600</v>
      </c>
      <c r="C113" s="34">
        <f t="shared" si="86"/>
        <v>76921.761415525078</v>
      </c>
      <c r="D113" s="3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row>
    <row r="114" spans="1:246" s="2" customFormat="1" hidden="1" x14ac:dyDescent="0.25">
      <c r="A114" s="2">
        <v>19</v>
      </c>
      <c r="B114" s="33">
        <f t="shared" ca="1" si="85"/>
        <v>45630</v>
      </c>
      <c r="C114" s="34">
        <f t="shared" si="86"/>
        <v>76642.216894977115</v>
      </c>
      <c r="D114" s="3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row>
    <row r="115" spans="1:246" s="2" customFormat="1" hidden="1" x14ac:dyDescent="0.25">
      <c r="A115" s="2">
        <v>20</v>
      </c>
      <c r="B115" s="33">
        <f t="shared" ca="1" si="85"/>
        <v>45661</v>
      </c>
      <c r="C115" s="34">
        <f t="shared" si="86"/>
        <v>76362.672374429181</v>
      </c>
      <c r="D115" s="3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row>
    <row r="116" spans="1:246" s="2" customFormat="1" hidden="1" x14ac:dyDescent="0.25">
      <c r="A116" s="2">
        <v>21</v>
      </c>
      <c r="B116" s="33">
        <f t="shared" ca="1" si="85"/>
        <v>45692</v>
      </c>
      <c r="C116" s="34">
        <f t="shared" si="86"/>
        <v>76083.127853881218</v>
      </c>
      <c r="D116" s="3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row>
    <row r="117" spans="1:246" s="2" customFormat="1" hidden="1" x14ac:dyDescent="0.25">
      <c r="A117" s="2">
        <v>22</v>
      </c>
      <c r="B117" s="33">
        <f t="shared" ca="1" si="85"/>
        <v>45720</v>
      </c>
      <c r="C117" s="34">
        <f t="shared" si="86"/>
        <v>75803.58333333327</v>
      </c>
      <c r="D117" s="3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row>
    <row r="118" spans="1:246" s="2" customFormat="1" hidden="1" x14ac:dyDescent="0.25">
      <c r="A118" s="2">
        <v>23</v>
      </c>
      <c r="B118" s="33">
        <f t="shared" ca="1" si="85"/>
        <v>45751</v>
      </c>
      <c r="C118" s="34">
        <f t="shared" si="86"/>
        <v>75524.038812785322</v>
      </c>
      <c r="D118" s="3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row>
    <row r="119" spans="1:246" s="2" customFormat="1" hidden="1" x14ac:dyDescent="0.25">
      <c r="A119" s="2">
        <v>24</v>
      </c>
      <c r="B119" s="33">
        <f t="shared" ca="1" si="85"/>
        <v>45781</v>
      </c>
      <c r="C119" s="34">
        <f t="shared" si="86"/>
        <v>75244.494292237374</v>
      </c>
      <c r="D119" s="3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row>
    <row r="120" spans="1:246" s="2" customFormat="1" hidden="1" x14ac:dyDescent="0.25">
      <c r="A120" s="2">
        <v>25</v>
      </c>
      <c r="B120" s="33">
        <f t="shared" ca="1" si="85"/>
        <v>45812</v>
      </c>
      <c r="C120" s="34">
        <f t="shared" ref="C120:C131" si="87">M37</f>
        <v>112959.94977168941</v>
      </c>
      <c r="D120" s="3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row>
    <row r="121" spans="1:246" s="2" customFormat="1" hidden="1" x14ac:dyDescent="0.25">
      <c r="A121" s="2">
        <v>26</v>
      </c>
      <c r="B121" s="33">
        <f t="shared" ca="1" si="85"/>
        <v>45842</v>
      </c>
      <c r="C121" s="34">
        <f t="shared" si="87"/>
        <v>74685.405251141477</v>
      </c>
      <c r="D121" s="3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row>
    <row r="122" spans="1:246" s="2" customFormat="1" hidden="1" x14ac:dyDescent="0.25">
      <c r="A122" s="2">
        <v>27</v>
      </c>
      <c r="B122" s="33">
        <f t="shared" ca="1" si="85"/>
        <v>45873</v>
      </c>
      <c r="C122" s="34">
        <f t="shared" si="87"/>
        <v>74405.860730593544</v>
      </c>
      <c r="D122" s="3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row>
    <row r="123" spans="1:246" s="2" customFormat="1" hidden="1" x14ac:dyDescent="0.25">
      <c r="A123" s="2">
        <v>28</v>
      </c>
      <c r="B123" s="33">
        <f t="shared" ca="1" si="85"/>
        <v>45904</v>
      </c>
      <c r="C123" s="34">
        <f t="shared" si="87"/>
        <v>74126.316210045581</v>
      </c>
      <c r="D123" s="3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row>
    <row r="124" spans="1:246" s="2" customFormat="1" hidden="1" x14ac:dyDescent="0.25">
      <c r="A124" s="2">
        <v>29</v>
      </c>
      <c r="B124" s="33">
        <f t="shared" ca="1" si="85"/>
        <v>45934</v>
      </c>
      <c r="C124" s="34">
        <f t="shared" si="87"/>
        <v>73846.771689497633</v>
      </c>
      <c r="D124" s="3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row>
    <row r="125" spans="1:246" s="2" customFormat="1" hidden="1" x14ac:dyDescent="0.25">
      <c r="A125" s="2">
        <v>30</v>
      </c>
      <c r="B125" s="33">
        <f t="shared" ca="1" si="85"/>
        <v>45965</v>
      </c>
      <c r="C125" s="34">
        <f t="shared" si="87"/>
        <v>73567.227168949685</v>
      </c>
      <c r="D125" s="3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row>
    <row r="126" spans="1:246" s="2" customFormat="1" hidden="1" x14ac:dyDescent="0.25">
      <c r="A126" s="2">
        <v>31</v>
      </c>
      <c r="B126" s="33">
        <f t="shared" ca="1" si="85"/>
        <v>45995</v>
      </c>
      <c r="C126" s="34">
        <f t="shared" si="87"/>
        <v>73287.682648401737</v>
      </c>
      <c r="D126" s="3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row>
    <row r="127" spans="1:246" s="2" customFormat="1" hidden="1" x14ac:dyDescent="0.25">
      <c r="A127" s="2">
        <v>32</v>
      </c>
      <c r="B127" s="33">
        <f t="shared" ca="1" si="85"/>
        <v>46026</v>
      </c>
      <c r="C127" s="34">
        <f t="shared" si="87"/>
        <v>73008.138127853788</v>
      </c>
      <c r="D127" s="3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row>
    <row r="128" spans="1:246" s="2" customFormat="1" hidden="1" x14ac:dyDescent="0.25">
      <c r="A128" s="2">
        <v>33</v>
      </c>
      <c r="B128" s="33">
        <f t="shared" ca="1" si="85"/>
        <v>46057</v>
      </c>
      <c r="C128" s="34">
        <f t="shared" si="87"/>
        <v>72728.59360730584</v>
      </c>
      <c r="D128" s="3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row>
    <row r="129" spans="1:246" s="2" customFormat="1" hidden="1" x14ac:dyDescent="0.25">
      <c r="A129" s="2">
        <v>34</v>
      </c>
      <c r="B129" s="33">
        <f t="shared" ca="1" si="85"/>
        <v>46085</v>
      </c>
      <c r="C129" s="34">
        <f t="shared" si="87"/>
        <v>72449.049086757906</v>
      </c>
      <c r="D129" s="3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row>
    <row r="130" spans="1:246" s="2" customFormat="1" hidden="1" x14ac:dyDescent="0.25">
      <c r="A130" s="2">
        <v>35</v>
      </c>
      <c r="B130" s="33">
        <f t="shared" ca="1" si="85"/>
        <v>46116</v>
      </c>
      <c r="C130" s="34">
        <f t="shared" si="87"/>
        <v>72169.504566209944</v>
      </c>
      <c r="D130" s="3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row>
    <row r="131" spans="1:246" s="2" customFormat="1" hidden="1" x14ac:dyDescent="0.25">
      <c r="A131" s="2">
        <v>36</v>
      </c>
      <c r="B131" s="33">
        <f t="shared" ca="1" si="85"/>
        <v>46146</v>
      </c>
      <c r="C131" s="34">
        <f t="shared" si="87"/>
        <v>71889.96004566201</v>
      </c>
      <c r="D131" s="3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row>
    <row r="132" spans="1:246" s="2" customFormat="1" hidden="1" x14ac:dyDescent="0.25">
      <c r="A132" s="2">
        <v>37</v>
      </c>
      <c r="B132" s="33">
        <f t="shared" ca="1" si="85"/>
        <v>46177</v>
      </c>
      <c r="C132" s="34">
        <f t="shared" ref="C132:C143" si="88">Q37</f>
        <v>108327.915525114</v>
      </c>
      <c r="D132" s="3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row>
    <row r="133" spans="1:246" s="2" customFormat="1" hidden="1" x14ac:dyDescent="0.25">
      <c r="A133" s="2">
        <v>38</v>
      </c>
      <c r="B133" s="33">
        <f t="shared" ca="1" si="85"/>
        <v>46207</v>
      </c>
      <c r="C133" s="34">
        <f t="shared" si="88"/>
        <v>71330.871004566099</v>
      </c>
      <c r="D133" s="3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row>
    <row r="134" spans="1:246" s="2" customFormat="1" hidden="1" x14ac:dyDescent="0.25">
      <c r="A134" s="2">
        <v>39</v>
      </c>
      <c r="B134" s="33">
        <f t="shared" ca="1" si="85"/>
        <v>46238</v>
      </c>
      <c r="C134" s="34">
        <f t="shared" si="88"/>
        <v>71051.326484018151</v>
      </c>
      <c r="D134" s="3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row>
    <row r="135" spans="1:246" s="2" customFormat="1" hidden="1" x14ac:dyDescent="0.25">
      <c r="A135" s="2">
        <v>40</v>
      </c>
      <c r="B135" s="33">
        <f t="shared" ca="1" si="85"/>
        <v>46269</v>
      </c>
      <c r="C135" s="34">
        <f t="shared" si="88"/>
        <v>70771.781963470203</v>
      </c>
      <c r="D135" s="3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row>
    <row r="136" spans="1:246" s="2" customFormat="1" hidden="1" x14ac:dyDescent="0.25">
      <c r="A136" s="2">
        <v>41</v>
      </c>
      <c r="B136" s="33">
        <f t="shared" ca="1" si="85"/>
        <v>46299</v>
      </c>
      <c r="C136" s="34">
        <f t="shared" si="88"/>
        <v>70492.237442922255</v>
      </c>
      <c r="D136" s="3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row>
    <row r="137" spans="1:246" s="2" customFormat="1" hidden="1" x14ac:dyDescent="0.25">
      <c r="A137" s="2">
        <v>42</v>
      </c>
      <c r="B137" s="33">
        <f t="shared" ca="1" si="85"/>
        <v>46330</v>
      </c>
      <c r="C137" s="34">
        <f t="shared" si="88"/>
        <v>70212.692922374306</v>
      </c>
      <c r="D137" s="3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row>
    <row r="138" spans="1:246" s="2" customFormat="1" hidden="1" x14ac:dyDescent="0.25">
      <c r="A138" s="2">
        <v>43</v>
      </c>
      <c r="B138" s="33">
        <f t="shared" ca="1" si="85"/>
        <v>46360</v>
      </c>
      <c r="C138" s="34">
        <f t="shared" si="88"/>
        <v>69933.148401826373</v>
      </c>
      <c r="D138" s="3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row>
    <row r="139" spans="1:246" s="2" customFormat="1" hidden="1" x14ac:dyDescent="0.25">
      <c r="A139" s="2">
        <v>44</v>
      </c>
      <c r="B139" s="33">
        <f t="shared" ca="1" si="85"/>
        <v>46391</v>
      </c>
      <c r="C139" s="34">
        <f t="shared" si="88"/>
        <v>69653.60388127841</v>
      </c>
      <c r="D139" s="3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row>
    <row r="140" spans="1:246" s="2" customFormat="1" hidden="1" x14ac:dyDescent="0.25">
      <c r="A140" s="2">
        <v>45</v>
      </c>
      <c r="B140" s="33">
        <f t="shared" ca="1" si="85"/>
        <v>46422</v>
      </c>
      <c r="C140" s="34">
        <f t="shared" si="88"/>
        <v>69374.059360730476</v>
      </c>
      <c r="D140" s="3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row>
    <row r="141" spans="1:246" s="2" customFormat="1" hidden="1" x14ac:dyDescent="0.25">
      <c r="A141" s="2">
        <v>46</v>
      </c>
      <c r="B141" s="33">
        <f t="shared" ca="1" si="85"/>
        <v>46450</v>
      </c>
      <c r="C141" s="34">
        <f t="shared" si="88"/>
        <v>69094.514840182514</v>
      </c>
      <c r="D141" s="3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row>
    <row r="142" spans="1:246" s="2" customFormat="1" hidden="1" x14ac:dyDescent="0.25">
      <c r="A142" s="2">
        <v>47</v>
      </c>
      <c r="B142" s="33">
        <f t="shared" ca="1" si="85"/>
        <v>46481</v>
      </c>
      <c r="C142" s="34">
        <f t="shared" si="88"/>
        <v>68814.970319634565</v>
      </c>
      <c r="D142" s="3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row>
    <row r="143" spans="1:246" s="2" customFormat="1" hidden="1" x14ac:dyDescent="0.25">
      <c r="A143" s="2">
        <v>48</v>
      </c>
      <c r="B143" s="33">
        <f t="shared" ca="1" si="85"/>
        <v>46511</v>
      </c>
      <c r="C143" s="34">
        <f t="shared" si="88"/>
        <v>68535.425799086617</v>
      </c>
      <c r="D143" s="3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row>
    <row r="144" spans="1:246" s="2" customFormat="1" hidden="1" x14ac:dyDescent="0.25">
      <c r="A144" s="2">
        <v>49</v>
      </c>
      <c r="B144" s="33">
        <f t="shared" ca="1" si="85"/>
        <v>46542</v>
      </c>
      <c r="C144" s="34">
        <f t="shared" ref="C144:C155" si="89">U37</f>
        <v>103695.88127853861</v>
      </c>
      <c r="D144" s="3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row>
    <row r="145" spans="1:246" s="2" customFormat="1" hidden="1" x14ac:dyDescent="0.25">
      <c r="A145" s="2">
        <v>50</v>
      </c>
      <c r="B145" s="33">
        <f t="shared" ca="1" si="85"/>
        <v>46572</v>
      </c>
      <c r="C145" s="34">
        <f t="shared" si="89"/>
        <v>67976.336757990735</v>
      </c>
      <c r="D145" s="3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row>
    <row r="146" spans="1:246" s="2" customFormat="1" hidden="1" x14ac:dyDescent="0.25">
      <c r="A146" s="2">
        <v>51</v>
      </c>
      <c r="B146" s="33">
        <f t="shared" ca="1" si="85"/>
        <v>46603</v>
      </c>
      <c r="C146" s="34">
        <f t="shared" si="89"/>
        <v>67696.792237442773</v>
      </c>
      <c r="D146" s="3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row>
    <row r="147" spans="1:246" s="2" customFormat="1" hidden="1" x14ac:dyDescent="0.25">
      <c r="A147" s="2">
        <v>52</v>
      </c>
      <c r="B147" s="33">
        <f t="shared" ca="1" si="85"/>
        <v>46634</v>
      </c>
      <c r="C147" s="34">
        <f t="shared" si="89"/>
        <v>67417.247716894839</v>
      </c>
      <c r="D147" s="3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row>
    <row r="148" spans="1:246" s="2" customFormat="1" hidden="1" x14ac:dyDescent="0.25">
      <c r="A148" s="2">
        <v>53</v>
      </c>
      <c r="B148" s="33">
        <f t="shared" ca="1" si="85"/>
        <v>46664</v>
      </c>
      <c r="C148" s="34">
        <f t="shared" si="89"/>
        <v>67137.703196346876</v>
      </c>
      <c r="D148" s="3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row>
    <row r="149" spans="1:246" s="2" customFormat="1" hidden="1" x14ac:dyDescent="0.25">
      <c r="A149" s="2">
        <v>54</v>
      </c>
      <c r="B149" s="33">
        <f t="shared" ca="1" si="85"/>
        <v>46695</v>
      </c>
      <c r="C149" s="34">
        <f t="shared" si="89"/>
        <v>66858.158675798928</v>
      </c>
      <c r="D149" s="3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row>
    <row r="150" spans="1:246" s="2" customFormat="1" hidden="1" x14ac:dyDescent="0.25">
      <c r="A150" s="2">
        <v>55</v>
      </c>
      <c r="B150" s="33">
        <f t="shared" ca="1" si="85"/>
        <v>46725</v>
      </c>
      <c r="C150" s="34">
        <f t="shared" si="89"/>
        <v>66578.61415525098</v>
      </c>
      <c r="D150" s="3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row>
    <row r="151" spans="1:246" s="2" customFormat="1" hidden="1" x14ac:dyDescent="0.25">
      <c r="A151" s="2">
        <v>56</v>
      </c>
      <c r="B151" s="33">
        <f t="shared" ca="1" si="85"/>
        <v>46756</v>
      </c>
      <c r="C151" s="34">
        <f t="shared" si="89"/>
        <v>66299.069634703032</v>
      </c>
      <c r="D151" s="3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row>
    <row r="152" spans="1:246" s="2" customFormat="1" hidden="1" x14ac:dyDescent="0.25">
      <c r="A152" s="2">
        <v>57</v>
      </c>
      <c r="B152" s="33">
        <f t="shared" ca="1" si="85"/>
        <v>46787</v>
      </c>
      <c r="C152" s="34">
        <f t="shared" si="89"/>
        <v>66019.525114155083</v>
      </c>
      <c r="D152" s="3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row>
    <row r="153" spans="1:246" s="2" customFormat="1" hidden="1" x14ac:dyDescent="0.25">
      <c r="A153" s="2">
        <v>58</v>
      </c>
      <c r="B153" s="33">
        <f t="shared" ca="1" si="85"/>
        <v>46816</v>
      </c>
      <c r="C153" s="34">
        <f t="shared" si="89"/>
        <v>65739.980593607135</v>
      </c>
      <c r="D153" s="3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row>
    <row r="154" spans="1:246" s="2" customFormat="1" hidden="1" x14ac:dyDescent="0.25">
      <c r="A154" s="2">
        <v>59</v>
      </c>
      <c r="B154" s="33">
        <f t="shared" ca="1" si="85"/>
        <v>46847</v>
      </c>
      <c r="C154" s="34">
        <f t="shared" si="89"/>
        <v>65460.436073059202</v>
      </c>
      <c r="D154" s="3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row>
    <row r="155" spans="1:246" s="2" customFormat="1" hidden="1" x14ac:dyDescent="0.25">
      <c r="A155" s="2">
        <v>60</v>
      </c>
      <c r="B155" s="33">
        <f t="shared" ca="1" si="85"/>
        <v>46877</v>
      </c>
      <c r="C155" s="34">
        <f t="shared" si="89"/>
        <v>65180.891552511246</v>
      </c>
      <c r="D155" s="3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row>
    <row r="156" spans="1:246" s="2" customFormat="1" hidden="1" x14ac:dyDescent="0.25">
      <c r="A156" s="2">
        <v>61</v>
      </c>
      <c r="B156" s="33">
        <f t="shared" ca="1" si="85"/>
        <v>46908</v>
      </c>
      <c r="C156" s="34">
        <f t="shared" ref="C156:C167" si="90">Y37</f>
        <v>99063.847031963218</v>
      </c>
      <c r="D156" s="3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row>
    <row r="157" spans="1:246" s="2" customFormat="1" hidden="1" x14ac:dyDescent="0.25">
      <c r="A157" s="2">
        <v>62</v>
      </c>
      <c r="B157" s="33">
        <f t="shared" ca="1" si="85"/>
        <v>46938</v>
      </c>
      <c r="C157" s="34">
        <f t="shared" si="90"/>
        <v>64621.80251141535</v>
      </c>
      <c r="D157" s="3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row>
    <row r="158" spans="1:246" s="2" customFormat="1" hidden="1" x14ac:dyDescent="0.25">
      <c r="A158" s="2">
        <v>63</v>
      </c>
      <c r="B158" s="33">
        <f t="shared" ca="1" si="85"/>
        <v>46969</v>
      </c>
      <c r="C158" s="34">
        <f t="shared" si="90"/>
        <v>64342.257990867402</v>
      </c>
      <c r="D158" s="3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row>
    <row r="159" spans="1:246" s="2" customFormat="1" hidden="1" x14ac:dyDescent="0.25">
      <c r="A159" s="2">
        <v>64</v>
      </c>
      <c r="B159" s="33">
        <f t="shared" ca="1" si="85"/>
        <v>47000</v>
      </c>
      <c r="C159" s="34">
        <f t="shared" si="90"/>
        <v>64062.713470319453</v>
      </c>
      <c r="D159" s="3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row>
    <row r="160" spans="1:246" s="2" customFormat="1" hidden="1" x14ac:dyDescent="0.25">
      <c r="A160" s="2">
        <v>65</v>
      </c>
      <c r="B160" s="33">
        <f t="shared" ca="1" si="85"/>
        <v>47030</v>
      </c>
      <c r="C160" s="34">
        <f t="shared" si="90"/>
        <v>63783.168949771505</v>
      </c>
      <c r="D160" s="3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row>
    <row r="161" spans="1:246" s="2" customFormat="1" hidden="1" x14ac:dyDescent="0.25">
      <c r="A161" s="2">
        <v>66</v>
      </c>
      <c r="B161" s="33">
        <f t="shared" ca="1" si="85"/>
        <v>47061</v>
      </c>
      <c r="C161" s="34">
        <f t="shared" si="90"/>
        <v>63503.624429223557</v>
      </c>
      <c r="D161" s="3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row>
    <row r="162" spans="1:246" s="2" customFormat="1" hidden="1" x14ac:dyDescent="0.25">
      <c r="A162" s="2">
        <v>67</v>
      </c>
      <c r="B162" s="33">
        <f t="shared" ref="B162:B225" ca="1" si="91">EDATE(B161,1)</f>
        <v>47091</v>
      </c>
      <c r="C162" s="34">
        <f t="shared" si="90"/>
        <v>63224.079908675609</v>
      </c>
      <c r="D162" s="3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row>
    <row r="163" spans="1:246" s="2" customFormat="1" hidden="1" x14ac:dyDescent="0.25">
      <c r="A163" s="2">
        <v>68</v>
      </c>
      <c r="B163" s="33">
        <f t="shared" ca="1" si="91"/>
        <v>47122</v>
      </c>
      <c r="C163" s="34">
        <f t="shared" si="90"/>
        <v>62944.535388127668</v>
      </c>
      <c r="D163" s="3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row>
    <row r="164" spans="1:246" s="2" customFormat="1" hidden="1" x14ac:dyDescent="0.25">
      <c r="A164" s="2">
        <v>69</v>
      </c>
      <c r="B164" s="33">
        <f t="shared" ca="1" si="91"/>
        <v>47153</v>
      </c>
      <c r="C164" s="34">
        <f t="shared" si="90"/>
        <v>62664.990867579712</v>
      </c>
      <c r="D164" s="3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row>
    <row r="165" spans="1:246" s="2" customFormat="1" hidden="1" x14ac:dyDescent="0.25">
      <c r="A165" s="2">
        <v>70</v>
      </c>
      <c r="B165" s="33">
        <f t="shared" ca="1" si="91"/>
        <v>47181</v>
      </c>
      <c r="C165" s="34">
        <f t="shared" si="90"/>
        <v>62385.446347031771</v>
      </c>
      <c r="D165" s="3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row>
    <row r="166" spans="1:246" s="2" customFormat="1" hidden="1" x14ac:dyDescent="0.25">
      <c r="A166" s="2">
        <v>71</v>
      </c>
      <c r="B166" s="33">
        <f t="shared" ca="1" si="91"/>
        <v>47212</v>
      </c>
      <c r="C166" s="34">
        <f t="shared" si="90"/>
        <v>62105.901826483816</v>
      </c>
      <c r="D166" s="3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row>
    <row r="167" spans="1:246" s="2" customFormat="1" hidden="1" x14ac:dyDescent="0.25">
      <c r="A167" s="2">
        <v>72</v>
      </c>
      <c r="B167" s="33">
        <f t="shared" ca="1" si="91"/>
        <v>47242</v>
      </c>
      <c r="C167" s="34">
        <f t="shared" si="90"/>
        <v>61826.357305935868</v>
      </c>
      <c r="D167" s="3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row>
    <row r="168" spans="1:246" s="2" customFormat="1" hidden="1" x14ac:dyDescent="0.25">
      <c r="A168" s="2">
        <v>73</v>
      </c>
      <c r="B168" s="33">
        <f t="shared" ca="1" si="91"/>
        <v>47273</v>
      </c>
      <c r="C168" s="34">
        <f t="shared" ref="C168:C179" si="92">AC37</f>
        <v>94431.81278538784</v>
      </c>
      <c r="D168" s="3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row>
    <row r="169" spans="1:246" s="2" customFormat="1" hidden="1" x14ac:dyDescent="0.25">
      <c r="A169" s="2">
        <v>74</v>
      </c>
      <c r="B169" s="33">
        <f t="shared" ca="1" si="91"/>
        <v>47303</v>
      </c>
      <c r="C169" s="34">
        <f t="shared" si="92"/>
        <v>61267.268264839971</v>
      </c>
      <c r="D169" s="3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row>
    <row r="170" spans="1:246" s="2" customFormat="1" hidden="1" x14ac:dyDescent="0.25">
      <c r="A170" s="2">
        <v>75</v>
      </c>
      <c r="B170" s="33">
        <f t="shared" ca="1" si="91"/>
        <v>47334</v>
      </c>
      <c r="C170" s="34">
        <f t="shared" si="92"/>
        <v>60987.723744292023</v>
      </c>
      <c r="D170" s="3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row>
    <row r="171" spans="1:246" s="2" customFormat="1" hidden="1" x14ac:dyDescent="0.25">
      <c r="A171" s="2">
        <v>76</v>
      </c>
      <c r="B171" s="33">
        <f t="shared" ca="1" si="91"/>
        <v>47365</v>
      </c>
      <c r="C171" s="34">
        <f t="shared" si="92"/>
        <v>60708.179223744075</v>
      </c>
      <c r="D171" s="3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row>
    <row r="172" spans="1:246" s="2" customFormat="1" hidden="1" x14ac:dyDescent="0.25">
      <c r="A172" s="2">
        <v>77</v>
      </c>
      <c r="B172" s="33">
        <f t="shared" ca="1" si="91"/>
        <v>47395</v>
      </c>
      <c r="C172" s="34">
        <f t="shared" si="92"/>
        <v>60428.634703196134</v>
      </c>
      <c r="D172" s="3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row>
    <row r="173" spans="1:246" s="2" customFormat="1" hidden="1" x14ac:dyDescent="0.25">
      <c r="A173" s="2">
        <v>78</v>
      </c>
      <c r="B173" s="33">
        <f t="shared" ca="1" si="91"/>
        <v>47426</v>
      </c>
      <c r="C173" s="34">
        <f t="shared" si="92"/>
        <v>60149.090182648179</v>
      </c>
      <c r="D173" s="3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c r="IL173" s="4"/>
    </row>
    <row r="174" spans="1:246" s="2" customFormat="1" hidden="1" x14ac:dyDescent="0.25">
      <c r="A174" s="2">
        <v>79</v>
      </c>
      <c r="B174" s="33">
        <f t="shared" ca="1" si="91"/>
        <v>47456</v>
      </c>
      <c r="C174" s="34">
        <f t="shared" si="92"/>
        <v>59869.54566210023</v>
      </c>
      <c r="D174" s="3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row>
    <row r="175" spans="1:246" s="2" customFormat="1" hidden="1" x14ac:dyDescent="0.25">
      <c r="A175" s="2">
        <v>80</v>
      </c>
      <c r="B175" s="33">
        <f t="shared" ca="1" si="91"/>
        <v>47487</v>
      </c>
      <c r="C175" s="34">
        <f t="shared" si="92"/>
        <v>59590.001141552282</v>
      </c>
      <c r="D175" s="3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row>
    <row r="176" spans="1:246" s="2" customFormat="1" hidden="1" x14ac:dyDescent="0.25">
      <c r="A176" s="2">
        <v>81</v>
      </c>
      <c r="B176" s="33">
        <f t="shared" ca="1" si="91"/>
        <v>47518</v>
      </c>
      <c r="C176" s="34">
        <f t="shared" si="92"/>
        <v>59310.456621004334</v>
      </c>
      <c r="D176" s="3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row>
    <row r="177" spans="1:246" s="2" customFormat="1" hidden="1" x14ac:dyDescent="0.25">
      <c r="A177" s="2">
        <v>82</v>
      </c>
      <c r="B177" s="33">
        <f t="shared" ca="1" si="91"/>
        <v>47546</v>
      </c>
      <c r="C177" s="34">
        <f t="shared" si="92"/>
        <v>59030.912100456386</v>
      </c>
      <c r="D177" s="3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row>
    <row r="178" spans="1:246" s="2" customFormat="1" hidden="1" x14ac:dyDescent="0.25">
      <c r="A178" s="2">
        <v>83</v>
      </c>
      <c r="B178" s="33">
        <f t="shared" ca="1" si="91"/>
        <v>47577</v>
      </c>
      <c r="C178" s="34">
        <f t="shared" si="92"/>
        <v>58751.367579908438</v>
      </c>
      <c r="D178" s="3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row>
    <row r="179" spans="1:246" s="2" customFormat="1" hidden="1" x14ac:dyDescent="0.25">
      <c r="A179" s="2">
        <v>84</v>
      </c>
      <c r="B179" s="33">
        <f t="shared" ca="1" si="91"/>
        <v>47607</v>
      </c>
      <c r="C179" s="34">
        <f t="shared" si="92"/>
        <v>58471.823059360489</v>
      </c>
      <c r="D179" s="3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row>
    <row r="180" spans="1:246" s="2" customFormat="1" hidden="1" x14ac:dyDescent="0.25">
      <c r="A180" s="2">
        <v>85</v>
      </c>
      <c r="B180" s="33">
        <f t="shared" ca="1" si="91"/>
        <v>47638</v>
      </c>
      <c r="C180" s="34">
        <f t="shared" ref="C180:C191" si="93">E52</f>
        <v>89799.778538812432</v>
      </c>
      <c r="D180" s="3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row>
    <row r="181" spans="1:246" s="2" customFormat="1" hidden="1" x14ac:dyDescent="0.25">
      <c r="A181" s="2">
        <v>86</v>
      </c>
      <c r="B181" s="33">
        <f t="shared" ca="1" si="91"/>
        <v>47668</v>
      </c>
      <c r="C181" s="34">
        <f t="shared" si="93"/>
        <v>57912.7340182646</v>
      </c>
      <c r="D181" s="3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row>
    <row r="182" spans="1:246" s="2" customFormat="1" hidden="1" x14ac:dyDescent="0.25">
      <c r="A182" s="2">
        <v>87</v>
      </c>
      <c r="B182" s="33">
        <f t="shared" ca="1" si="91"/>
        <v>47699</v>
      </c>
      <c r="C182" s="34">
        <f t="shared" si="93"/>
        <v>57633.189497716645</v>
      </c>
      <c r="D182" s="3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row>
    <row r="183" spans="1:246" s="2" customFormat="1" hidden="1" x14ac:dyDescent="0.25">
      <c r="A183" s="2">
        <v>88</v>
      </c>
      <c r="B183" s="33">
        <f t="shared" ca="1" si="91"/>
        <v>47730</v>
      </c>
      <c r="C183" s="34">
        <f t="shared" si="93"/>
        <v>57353.644977168697</v>
      </c>
      <c r="D183" s="3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row>
    <row r="184" spans="1:246" s="2" customFormat="1" hidden="1" x14ac:dyDescent="0.25">
      <c r="A184" s="2">
        <v>89</v>
      </c>
      <c r="B184" s="33">
        <f t="shared" ca="1" si="91"/>
        <v>47760</v>
      </c>
      <c r="C184" s="34">
        <f t="shared" si="93"/>
        <v>57074.100456620748</v>
      </c>
      <c r="D184" s="3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row>
    <row r="185" spans="1:246" s="2" customFormat="1" hidden="1" x14ac:dyDescent="0.25">
      <c r="A185" s="2">
        <v>90</v>
      </c>
      <c r="B185" s="33">
        <f t="shared" ca="1" si="91"/>
        <v>47791</v>
      </c>
      <c r="C185" s="34">
        <f t="shared" si="93"/>
        <v>56794.5559360728</v>
      </c>
      <c r="D185" s="3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row>
    <row r="186" spans="1:246" s="2" customFormat="1" hidden="1" x14ac:dyDescent="0.25">
      <c r="A186" s="2">
        <v>91</v>
      </c>
      <c r="B186" s="33">
        <f t="shared" ca="1" si="91"/>
        <v>47821</v>
      </c>
      <c r="C186" s="34">
        <f t="shared" si="93"/>
        <v>56515.011415524852</v>
      </c>
      <c r="D186" s="3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row>
    <row r="187" spans="1:246" s="2" customFormat="1" hidden="1" x14ac:dyDescent="0.25">
      <c r="A187" s="2">
        <v>92</v>
      </c>
      <c r="B187" s="33">
        <f t="shared" ca="1" si="91"/>
        <v>47852</v>
      </c>
      <c r="C187" s="34">
        <f t="shared" si="93"/>
        <v>56235.466894976904</v>
      </c>
      <c r="D187" s="3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c r="IL187" s="4"/>
    </row>
    <row r="188" spans="1:246" s="2" customFormat="1" hidden="1" x14ac:dyDescent="0.25">
      <c r="A188" s="2">
        <v>93</v>
      </c>
      <c r="B188" s="33">
        <f t="shared" ca="1" si="91"/>
        <v>47883</v>
      </c>
      <c r="C188" s="34">
        <f t="shared" si="93"/>
        <v>55955.922374428956</v>
      </c>
      <c r="D188" s="3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c r="IL188" s="4"/>
    </row>
    <row r="189" spans="1:246" s="2" customFormat="1" hidden="1" x14ac:dyDescent="0.25">
      <c r="A189" s="2">
        <v>94</v>
      </c>
      <c r="B189" s="33">
        <f t="shared" ca="1" si="91"/>
        <v>47911</v>
      </c>
      <c r="C189" s="34">
        <f t="shared" si="93"/>
        <v>55676.377853881007</v>
      </c>
      <c r="D189" s="3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row>
    <row r="190" spans="1:246" s="2" customFormat="1" hidden="1" x14ac:dyDescent="0.25">
      <c r="A190" s="2">
        <v>95</v>
      </c>
      <c r="B190" s="33">
        <f t="shared" ca="1" si="91"/>
        <v>47942</v>
      </c>
      <c r="C190" s="34">
        <f t="shared" si="93"/>
        <v>55396.833333333067</v>
      </c>
      <c r="D190" s="3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row>
    <row r="191" spans="1:246" s="2" customFormat="1" hidden="1" x14ac:dyDescent="0.25">
      <c r="A191" s="2">
        <v>96</v>
      </c>
      <c r="B191" s="33">
        <f t="shared" ca="1" si="91"/>
        <v>47972</v>
      </c>
      <c r="C191" s="34">
        <f t="shared" si="93"/>
        <v>55117.288812785111</v>
      </c>
      <c r="D191" s="3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row>
    <row r="192" spans="1:246" s="2" customFormat="1" hidden="1" x14ac:dyDescent="0.25">
      <c r="A192" s="2">
        <v>97</v>
      </c>
      <c r="B192" s="33">
        <f t="shared" ca="1" si="91"/>
        <v>48003</v>
      </c>
      <c r="C192" s="34">
        <f t="shared" ref="C192:C203" si="94">I52</f>
        <v>85167.744292237054</v>
      </c>
      <c r="D192" s="3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row>
    <row r="193" spans="1:246" s="2" customFormat="1" hidden="1" x14ac:dyDescent="0.25">
      <c r="A193" s="2">
        <v>98</v>
      </c>
      <c r="B193" s="33">
        <f t="shared" ca="1" si="91"/>
        <v>48033</v>
      </c>
      <c r="C193" s="34">
        <f t="shared" si="94"/>
        <v>54558.199771689215</v>
      </c>
      <c r="D193" s="3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row>
    <row r="194" spans="1:246" s="2" customFormat="1" hidden="1" x14ac:dyDescent="0.25">
      <c r="A194" s="2">
        <v>99</v>
      </c>
      <c r="B194" s="33">
        <f t="shared" ca="1" si="91"/>
        <v>48064</v>
      </c>
      <c r="C194" s="34">
        <f t="shared" si="94"/>
        <v>54278.655251141281</v>
      </c>
      <c r="D194" s="3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row>
    <row r="195" spans="1:246" s="2" customFormat="1" hidden="1" x14ac:dyDescent="0.25">
      <c r="A195" s="2">
        <v>100</v>
      </c>
      <c r="B195" s="33">
        <f t="shared" ca="1" si="91"/>
        <v>48095</v>
      </c>
      <c r="C195" s="34">
        <f t="shared" si="94"/>
        <v>53999.110730593333</v>
      </c>
      <c r="D195" s="3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row>
    <row r="196" spans="1:246" s="2" customFormat="1" hidden="1" x14ac:dyDescent="0.25">
      <c r="A196" s="2">
        <v>101</v>
      </c>
      <c r="B196" s="33">
        <f t="shared" ca="1" si="91"/>
        <v>48125</v>
      </c>
      <c r="C196" s="34">
        <f t="shared" si="94"/>
        <v>53719.566210045392</v>
      </c>
      <c r="D196" s="3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row>
    <row r="197" spans="1:246" s="2" customFormat="1" hidden="1" x14ac:dyDescent="0.25">
      <c r="A197" s="2">
        <v>102</v>
      </c>
      <c r="B197" s="33">
        <f t="shared" ca="1" si="91"/>
        <v>48156</v>
      </c>
      <c r="C197" s="34">
        <f t="shared" si="94"/>
        <v>53440.021689497444</v>
      </c>
      <c r="D197" s="3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row>
    <row r="198" spans="1:246" s="2" customFormat="1" hidden="1" x14ac:dyDescent="0.25">
      <c r="A198" s="2">
        <v>103</v>
      </c>
      <c r="B198" s="33">
        <f t="shared" ca="1" si="91"/>
        <v>48186</v>
      </c>
      <c r="C198" s="34">
        <f t="shared" si="94"/>
        <v>53160.477168949503</v>
      </c>
      <c r="D198" s="3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row>
    <row r="199" spans="1:246" s="2" customFormat="1" hidden="1" x14ac:dyDescent="0.25">
      <c r="A199" s="2">
        <v>104</v>
      </c>
      <c r="B199" s="33">
        <f t="shared" ca="1" si="91"/>
        <v>48217</v>
      </c>
      <c r="C199" s="34">
        <f t="shared" si="94"/>
        <v>52880.932648401555</v>
      </c>
      <c r="D199" s="3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row>
    <row r="200" spans="1:246" s="2" customFormat="1" hidden="1" x14ac:dyDescent="0.25">
      <c r="A200" s="2">
        <v>105</v>
      </c>
      <c r="B200" s="33">
        <f t="shared" ca="1" si="91"/>
        <v>48248</v>
      </c>
      <c r="C200" s="34">
        <f t="shared" si="94"/>
        <v>52601.388127853614</v>
      </c>
      <c r="D200" s="3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row>
    <row r="201" spans="1:246" s="2" customFormat="1" hidden="1" x14ac:dyDescent="0.25">
      <c r="A201" s="2">
        <v>106</v>
      </c>
      <c r="B201" s="33">
        <f t="shared" ca="1" si="91"/>
        <v>48277</v>
      </c>
      <c r="C201" s="34">
        <f t="shared" si="94"/>
        <v>52321.843607305666</v>
      </c>
      <c r="D201" s="3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row>
    <row r="202" spans="1:246" s="2" customFormat="1" hidden="1" x14ac:dyDescent="0.25">
      <c r="A202" s="2">
        <v>107</v>
      </c>
      <c r="B202" s="33">
        <f t="shared" ca="1" si="91"/>
        <v>48308</v>
      </c>
      <c r="C202" s="34">
        <f t="shared" si="94"/>
        <v>52042.299086757725</v>
      </c>
      <c r="D202" s="3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row>
    <row r="203" spans="1:246" s="2" customFormat="1" hidden="1" x14ac:dyDescent="0.25">
      <c r="A203" s="2">
        <v>108</v>
      </c>
      <c r="B203" s="33">
        <f t="shared" ca="1" si="91"/>
        <v>48338</v>
      </c>
      <c r="C203" s="34">
        <f t="shared" si="94"/>
        <v>51762.754566209784</v>
      </c>
      <c r="D203" s="3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c r="IL203" s="4"/>
    </row>
    <row r="204" spans="1:246" s="2" customFormat="1" hidden="1" x14ac:dyDescent="0.25">
      <c r="A204" s="2">
        <v>109</v>
      </c>
      <c r="B204" s="33">
        <f t="shared" ca="1" si="91"/>
        <v>48369</v>
      </c>
      <c r="C204" s="34">
        <f t="shared" ref="C204:C215" si="95">M52</f>
        <v>80535.710045661734</v>
      </c>
      <c r="D204" s="3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4"/>
      <c r="IK204" s="4"/>
      <c r="IL204" s="4"/>
    </row>
    <row r="205" spans="1:246" s="2" customFormat="1" hidden="1" x14ac:dyDescent="0.25">
      <c r="A205" s="2">
        <v>110</v>
      </c>
      <c r="B205" s="33">
        <f t="shared" ca="1" si="91"/>
        <v>48399</v>
      </c>
      <c r="C205" s="34">
        <f t="shared" si="95"/>
        <v>51203.665525113902</v>
      </c>
      <c r="D205" s="3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c r="IJ205" s="4"/>
      <c r="IK205" s="4"/>
      <c r="IL205" s="4"/>
    </row>
    <row r="206" spans="1:246" s="2" customFormat="1" hidden="1" x14ac:dyDescent="0.25">
      <c r="A206" s="2">
        <v>111</v>
      </c>
      <c r="B206" s="33">
        <f t="shared" ca="1" si="91"/>
        <v>48430</v>
      </c>
      <c r="C206" s="34">
        <f t="shared" si="95"/>
        <v>50924.121004565954</v>
      </c>
      <c r="D206" s="3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4"/>
      <c r="IK206" s="4"/>
      <c r="IL206" s="4"/>
    </row>
    <row r="207" spans="1:246" s="2" customFormat="1" hidden="1" x14ac:dyDescent="0.25">
      <c r="A207" s="2">
        <v>112</v>
      </c>
      <c r="B207" s="33">
        <f t="shared" ca="1" si="91"/>
        <v>48461</v>
      </c>
      <c r="C207" s="34">
        <f t="shared" si="95"/>
        <v>50644.576484018013</v>
      </c>
      <c r="D207" s="3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c r="IK207" s="4"/>
      <c r="IL207" s="4"/>
    </row>
    <row r="208" spans="1:246" s="2" customFormat="1" hidden="1" x14ac:dyDescent="0.25">
      <c r="A208" s="2">
        <v>113</v>
      </c>
      <c r="B208" s="33">
        <f t="shared" ca="1" si="91"/>
        <v>48491</v>
      </c>
      <c r="C208" s="34">
        <f t="shared" si="95"/>
        <v>50365.031963470065</v>
      </c>
      <c r="D208" s="3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c r="IK208" s="4"/>
      <c r="IL208" s="4"/>
    </row>
    <row r="209" spans="1:246" s="2" customFormat="1" hidden="1" x14ac:dyDescent="0.25">
      <c r="A209" s="2">
        <v>114</v>
      </c>
      <c r="B209" s="33">
        <f t="shared" ca="1" si="91"/>
        <v>48522</v>
      </c>
      <c r="C209" s="34">
        <f t="shared" si="95"/>
        <v>50085.487442922124</v>
      </c>
      <c r="D209" s="3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4"/>
      <c r="IK209" s="4"/>
      <c r="IL209" s="4"/>
    </row>
    <row r="210" spans="1:246" s="2" customFormat="1" hidden="1" x14ac:dyDescent="0.25">
      <c r="A210" s="2">
        <v>115</v>
      </c>
      <c r="B210" s="33">
        <f t="shared" ca="1" si="91"/>
        <v>48552</v>
      </c>
      <c r="C210" s="34">
        <f t="shared" si="95"/>
        <v>49805.942922374175</v>
      </c>
      <c r="D210" s="3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row>
    <row r="211" spans="1:246" s="2" customFormat="1" hidden="1" x14ac:dyDescent="0.25">
      <c r="A211" s="2">
        <v>116</v>
      </c>
      <c r="B211" s="33">
        <f t="shared" ca="1" si="91"/>
        <v>48583</v>
      </c>
      <c r="C211" s="34">
        <f t="shared" si="95"/>
        <v>49526.398401826234</v>
      </c>
      <c r="D211" s="3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row>
    <row r="212" spans="1:246" s="2" customFormat="1" hidden="1" x14ac:dyDescent="0.25">
      <c r="A212" s="2">
        <v>117</v>
      </c>
      <c r="B212" s="33">
        <f t="shared" ca="1" si="91"/>
        <v>48614</v>
      </c>
      <c r="C212" s="34">
        <f t="shared" si="95"/>
        <v>49246.853881278286</v>
      </c>
      <c r="D212" s="3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row>
    <row r="213" spans="1:246" s="2" customFormat="1" hidden="1" x14ac:dyDescent="0.25">
      <c r="A213" s="2">
        <v>118</v>
      </c>
      <c r="B213" s="33">
        <f t="shared" ca="1" si="91"/>
        <v>48642</v>
      </c>
      <c r="C213" s="34">
        <f t="shared" si="95"/>
        <v>48967.309360730345</v>
      </c>
      <c r="D213" s="3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row>
    <row r="214" spans="1:246" s="2" customFormat="1" hidden="1" x14ac:dyDescent="0.25">
      <c r="A214" s="2">
        <v>119</v>
      </c>
      <c r="B214" s="33">
        <f t="shared" ca="1" si="91"/>
        <v>48673</v>
      </c>
      <c r="C214" s="34">
        <f t="shared" si="95"/>
        <v>48687.764840182397</v>
      </c>
      <c r="D214" s="3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c r="IK214" s="4"/>
      <c r="IL214" s="4"/>
    </row>
    <row r="215" spans="1:246" s="2" customFormat="1" hidden="1" x14ac:dyDescent="0.25">
      <c r="A215" s="2">
        <v>120</v>
      </c>
      <c r="B215" s="33">
        <f t="shared" ca="1" si="91"/>
        <v>48703</v>
      </c>
      <c r="C215" s="34">
        <f t="shared" si="95"/>
        <v>48408.220319634456</v>
      </c>
      <c r="D215" s="3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row>
    <row r="216" spans="1:246" s="2" customFormat="1" hidden="1" x14ac:dyDescent="0.25">
      <c r="A216" s="2">
        <v>121</v>
      </c>
      <c r="B216" s="33">
        <f t="shared" ca="1" si="91"/>
        <v>48734</v>
      </c>
      <c r="C216" s="20">
        <f t="shared" ref="C216:C227" si="96">Q52</f>
        <v>75903.675799086413</v>
      </c>
      <c r="D216" s="3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row>
    <row r="217" spans="1:246" s="2" customFormat="1" hidden="1" x14ac:dyDescent="0.25">
      <c r="A217" s="2">
        <v>122</v>
      </c>
      <c r="B217" s="33">
        <f t="shared" ca="1" si="91"/>
        <v>48764</v>
      </c>
      <c r="C217" s="20">
        <f t="shared" si="96"/>
        <v>47849.131278538574</v>
      </c>
      <c r="D217" s="3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row>
    <row r="218" spans="1:246" s="2" customFormat="1" hidden="1" x14ac:dyDescent="0.25">
      <c r="A218" s="2">
        <v>123</v>
      </c>
      <c r="B218" s="33">
        <f t="shared" ca="1" si="91"/>
        <v>48795</v>
      </c>
      <c r="C218" s="20">
        <f t="shared" si="96"/>
        <v>47569.586757990626</v>
      </c>
      <c r="D218" s="3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row>
    <row r="219" spans="1:246" s="2" customFormat="1" hidden="1" x14ac:dyDescent="0.25">
      <c r="A219" s="2">
        <v>124</v>
      </c>
      <c r="B219" s="33">
        <f t="shared" ca="1" si="91"/>
        <v>48826</v>
      </c>
      <c r="C219" s="20">
        <f t="shared" si="96"/>
        <v>47290.042237442685</v>
      </c>
      <c r="D219" s="3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row>
    <row r="220" spans="1:246" s="2" customFormat="1" hidden="1" x14ac:dyDescent="0.25">
      <c r="A220" s="2">
        <v>125</v>
      </c>
      <c r="B220" s="33">
        <f t="shared" ca="1" si="91"/>
        <v>48856</v>
      </c>
      <c r="C220" s="20">
        <f t="shared" si="96"/>
        <v>47010.497716894737</v>
      </c>
      <c r="D220" s="3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row>
    <row r="221" spans="1:246" s="2" customFormat="1" hidden="1" x14ac:dyDescent="0.25">
      <c r="A221" s="2">
        <v>126</v>
      </c>
      <c r="B221" s="33">
        <f t="shared" ca="1" si="91"/>
        <v>48887</v>
      </c>
      <c r="C221" s="20">
        <f t="shared" si="96"/>
        <v>46730.953196346796</v>
      </c>
      <c r="D221" s="3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c r="IK221" s="4"/>
      <c r="IL221" s="4"/>
    </row>
    <row r="222" spans="1:246" s="2" customFormat="1" hidden="1" x14ac:dyDescent="0.25">
      <c r="A222" s="2">
        <v>127</v>
      </c>
      <c r="B222" s="33">
        <f t="shared" ca="1" si="91"/>
        <v>48917</v>
      </c>
      <c r="C222" s="20">
        <f t="shared" si="96"/>
        <v>46451.408675798848</v>
      </c>
      <c r="D222" s="3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4"/>
      <c r="IK222" s="4"/>
      <c r="IL222" s="4"/>
    </row>
    <row r="223" spans="1:246" s="2" customFormat="1" hidden="1" x14ac:dyDescent="0.25">
      <c r="A223" s="2">
        <v>128</v>
      </c>
      <c r="B223" s="33">
        <f t="shared" ca="1" si="91"/>
        <v>48948</v>
      </c>
      <c r="C223" s="20">
        <f t="shared" si="96"/>
        <v>46171.864155250907</v>
      </c>
      <c r="D223" s="3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4"/>
      <c r="IK223" s="4"/>
      <c r="IL223" s="4"/>
    </row>
    <row r="224" spans="1:246" s="2" customFormat="1" hidden="1" x14ac:dyDescent="0.25">
      <c r="A224" s="2">
        <v>129</v>
      </c>
      <c r="B224" s="33">
        <f t="shared" ca="1" si="91"/>
        <v>48979</v>
      </c>
      <c r="C224" s="20">
        <f t="shared" si="96"/>
        <v>45892.319634702959</v>
      </c>
      <c r="D224" s="3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c r="IL224" s="4"/>
    </row>
    <row r="225" spans="1:246" s="2" customFormat="1" hidden="1" x14ac:dyDescent="0.25">
      <c r="A225" s="2">
        <v>130</v>
      </c>
      <c r="B225" s="33">
        <f t="shared" ca="1" si="91"/>
        <v>49007</v>
      </c>
      <c r="C225" s="20">
        <f t="shared" si="96"/>
        <v>45612.775114155018</v>
      </c>
      <c r="D225" s="3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c r="IJ225" s="4"/>
      <c r="IK225" s="4"/>
      <c r="IL225" s="4"/>
    </row>
    <row r="226" spans="1:246" s="2" customFormat="1" hidden="1" x14ac:dyDescent="0.25">
      <c r="A226" s="2">
        <v>131</v>
      </c>
      <c r="B226" s="33">
        <f t="shared" ref="B226:B289" ca="1" si="97">EDATE(B225,1)</f>
        <v>49038</v>
      </c>
      <c r="C226" s="20">
        <f t="shared" si="96"/>
        <v>45333.230593607077</v>
      </c>
      <c r="D226" s="3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c r="IJ226" s="4"/>
      <c r="IK226" s="4"/>
      <c r="IL226" s="4"/>
    </row>
    <row r="227" spans="1:246" s="2" customFormat="1" hidden="1" x14ac:dyDescent="0.25">
      <c r="A227" s="2">
        <v>132</v>
      </c>
      <c r="B227" s="33">
        <f t="shared" ca="1" si="97"/>
        <v>49068</v>
      </c>
      <c r="C227" s="20">
        <f t="shared" si="96"/>
        <v>45053.686073059129</v>
      </c>
      <c r="D227" s="3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c r="IK227" s="4"/>
      <c r="IL227" s="4"/>
    </row>
    <row r="228" spans="1:246" s="2" customFormat="1" hidden="1" x14ac:dyDescent="0.25">
      <c r="A228" s="2">
        <v>133</v>
      </c>
      <c r="B228" s="33">
        <f t="shared" ca="1" si="97"/>
        <v>49099</v>
      </c>
      <c r="C228" s="20">
        <f t="shared" ref="C228:C239" si="98">U52</f>
        <v>71271.641552511093</v>
      </c>
      <c r="D228" s="3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4"/>
      <c r="IK228" s="4"/>
      <c r="IL228" s="4"/>
    </row>
    <row r="229" spans="1:246" s="2" customFormat="1" hidden="1" x14ac:dyDescent="0.25">
      <c r="A229" s="2">
        <v>134</v>
      </c>
      <c r="B229" s="33">
        <f t="shared" ca="1" si="97"/>
        <v>49129</v>
      </c>
      <c r="C229" s="20">
        <f t="shared" si="98"/>
        <v>44494.59703196324</v>
      </c>
      <c r="D229" s="3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c r="IK229" s="4"/>
      <c r="IL229" s="4"/>
    </row>
    <row r="230" spans="1:246" s="2" customFormat="1" hidden="1" x14ac:dyDescent="0.25">
      <c r="A230" s="2">
        <v>135</v>
      </c>
      <c r="B230" s="33">
        <f t="shared" ca="1" si="97"/>
        <v>49160</v>
      </c>
      <c r="C230" s="20">
        <f t="shared" si="98"/>
        <v>44215.052511415299</v>
      </c>
      <c r="D230" s="3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c r="IJ230" s="4"/>
      <c r="IK230" s="4"/>
      <c r="IL230" s="4"/>
    </row>
    <row r="231" spans="1:246" s="2" customFormat="1" hidden="1" x14ac:dyDescent="0.25">
      <c r="A231" s="2">
        <v>136</v>
      </c>
      <c r="B231" s="33">
        <f t="shared" ca="1" si="97"/>
        <v>49191</v>
      </c>
      <c r="C231" s="20">
        <f t="shared" si="98"/>
        <v>43935.507990867358</v>
      </c>
      <c r="D231" s="3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c r="IK231" s="4"/>
      <c r="IL231" s="4"/>
    </row>
    <row r="232" spans="1:246" s="2" customFormat="1" hidden="1" x14ac:dyDescent="0.25">
      <c r="A232" s="2">
        <v>137</v>
      </c>
      <c r="B232" s="33">
        <f t="shared" ca="1" si="97"/>
        <v>49221</v>
      </c>
      <c r="C232" s="20">
        <f t="shared" si="98"/>
        <v>43655.963470319417</v>
      </c>
      <c r="D232" s="3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c r="IL232" s="4"/>
    </row>
    <row r="233" spans="1:246" s="2" customFormat="1" hidden="1" x14ac:dyDescent="0.25">
      <c r="A233" s="2">
        <v>138</v>
      </c>
      <c r="B233" s="33">
        <f t="shared" ca="1" si="97"/>
        <v>49252</v>
      </c>
      <c r="C233" s="20">
        <f t="shared" si="98"/>
        <v>43376.418949771469</v>
      </c>
      <c r="D233" s="3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4"/>
      <c r="IK233" s="4"/>
      <c r="IL233" s="4"/>
    </row>
    <row r="234" spans="1:246" s="2" customFormat="1" hidden="1" x14ac:dyDescent="0.25">
      <c r="A234" s="2">
        <v>139</v>
      </c>
      <c r="B234" s="33">
        <f t="shared" ca="1" si="97"/>
        <v>49282</v>
      </c>
      <c r="C234" s="20">
        <f t="shared" si="98"/>
        <v>43096.874429223528</v>
      </c>
      <c r="D234" s="3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row>
    <row r="235" spans="1:246" s="2" customFormat="1" hidden="1" x14ac:dyDescent="0.25">
      <c r="A235" s="2">
        <v>140</v>
      </c>
      <c r="B235" s="33">
        <f t="shared" ca="1" si="97"/>
        <v>49313</v>
      </c>
      <c r="C235" s="20">
        <f t="shared" si="98"/>
        <v>42817.32990867558</v>
      </c>
      <c r="D235" s="3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row>
    <row r="236" spans="1:246" s="2" customFormat="1" hidden="1" x14ac:dyDescent="0.25">
      <c r="A236" s="2">
        <v>141</v>
      </c>
      <c r="B236" s="33">
        <f t="shared" ca="1" si="97"/>
        <v>49344</v>
      </c>
      <c r="C236" s="20">
        <f t="shared" si="98"/>
        <v>42537.785388127639</v>
      </c>
      <c r="D236" s="3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row>
    <row r="237" spans="1:246" s="2" customFormat="1" hidden="1" x14ac:dyDescent="0.25">
      <c r="A237" s="2">
        <v>142</v>
      </c>
      <c r="B237" s="33">
        <f t="shared" ca="1" si="97"/>
        <v>49372</v>
      </c>
      <c r="C237" s="20">
        <f t="shared" si="98"/>
        <v>42258.240867579691</v>
      </c>
      <c r="D237" s="3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row>
    <row r="238" spans="1:246" s="2" customFormat="1" hidden="1" x14ac:dyDescent="0.25">
      <c r="A238" s="2">
        <v>143</v>
      </c>
      <c r="B238" s="33">
        <f t="shared" ca="1" si="97"/>
        <v>49403</v>
      </c>
      <c r="C238" s="20">
        <f t="shared" si="98"/>
        <v>41978.69634703175</v>
      </c>
      <c r="D238" s="3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row>
    <row r="239" spans="1:246" s="2" customFormat="1" hidden="1" x14ac:dyDescent="0.25">
      <c r="A239" s="2">
        <v>144</v>
      </c>
      <c r="B239" s="33">
        <f t="shared" ca="1" si="97"/>
        <v>49433</v>
      </c>
      <c r="C239" s="20">
        <f t="shared" si="98"/>
        <v>41699.151826483809</v>
      </c>
      <c r="D239" s="3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row>
    <row r="240" spans="1:246" s="2" customFormat="1" hidden="1" x14ac:dyDescent="0.25">
      <c r="A240" s="2">
        <v>145</v>
      </c>
      <c r="B240" s="33">
        <f t="shared" ca="1" si="97"/>
        <v>49464</v>
      </c>
      <c r="C240" s="20">
        <f t="shared" ref="C240:C251" si="99">Y52</f>
        <v>66639.607305935773</v>
      </c>
      <c r="D240" s="3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row>
    <row r="241" spans="1:246" s="2" customFormat="1" hidden="1" x14ac:dyDescent="0.25">
      <c r="A241" s="2">
        <v>146</v>
      </c>
      <c r="B241" s="33">
        <f t="shared" ca="1" si="97"/>
        <v>49494</v>
      </c>
      <c r="C241" s="20">
        <f t="shared" si="99"/>
        <v>41140.06278538792</v>
      </c>
      <c r="D241" s="3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c r="IK241" s="4"/>
      <c r="IL241" s="4"/>
    </row>
    <row r="242" spans="1:246" s="2" customFormat="1" hidden="1" x14ac:dyDescent="0.25">
      <c r="A242" s="2">
        <v>147</v>
      </c>
      <c r="B242" s="33">
        <f t="shared" ca="1" si="97"/>
        <v>49525</v>
      </c>
      <c r="C242" s="20">
        <f t="shared" si="99"/>
        <v>40860.518264839971</v>
      </c>
      <c r="D242" s="3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c r="IJ242" s="4"/>
      <c r="IK242" s="4"/>
      <c r="IL242" s="4"/>
    </row>
    <row r="243" spans="1:246" s="2" customFormat="1" hidden="1" x14ac:dyDescent="0.25">
      <c r="A243" s="2">
        <v>148</v>
      </c>
      <c r="B243" s="33">
        <f t="shared" ca="1" si="97"/>
        <v>49556</v>
      </c>
      <c r="C243" s="20">
        <f t="shared" si="99"/>
        <v>40580.97374429203</v>
      </c>
      <c r="D243" s="3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c r="IL243" s="4"/>
    </row>
    <row r="244" spans="1:246" s="2" customFormat="1" hidden="1" x14ac:dyDescent="0.25">
      <c r="A244" s="2">
        <v>149</v>
      </c>
      <c r="B244" s="33">
        <f t="shared" ca="1" si="97"/>
        <v>49586</v>
      </c>
      <c r="C244" s="20">
        <f t="shared" si="99"/>
        <v>40301.42922374409</v>
      </c>
      <c r="D244" s="3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c r="IE244" s="4"/>
      <c r="IF244" s="4"/>
      <c r="IG244" s="4"/>
      <c r="IH244" s="4"/>
      <c r="II244" s="4"/>
      <c r="IJ244" s="4"/>
      <c r="IK244" s="4"/>
      <c r="IL244" s="4"/>
    </row>
    <row r="245" spans="1:246" s="2" customFormat="1" hidden="1" x14ac:dyDescent="0.25">
      <c r="A245" s="2">
        <v>150</v>
      </c>
      <c r="B245" s="33">
        <f t="shared" ca="1" si="97"/>
        <v>49617</v>
      </c>
      <c r="C245" s="20">
        <f t="shared" si="99"/>
        <v>40021.884703196141</v>
      </c>
      <c r="D245" s="3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c r="IH245" s="4"/>
      <c r="II245" s="4"/>
      <c r="IJ245" s="4"/>
      <c r="IK245" s="4"/>
      <c r="IL245" s="4"/>
    </row>
    <row r="246" spans="1:246" s="2" customFormat="1" hidden="1" x14ac:dyDescent="0.25">
      <c r="A246" s="2">
        <v>151</v>
      </c>
      <c r="B246" s="33">
        <f t="shared" ca="1" si="97"/>
        <v>49647</v>
      </c>
      <c r="C246" s="20">
        <f t="shared" si="99"/>
        <v>39742.3401826482</v>
      </c>
      <c r="D246" s="3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c r="IJ246" s="4"/>
      <c r="IK246" s="4"/>
      <c r="IL246" s="4"/>
    </row>
    <row r="247" spans="1:246" s="2" customFormat="1" hidden="1" x14ac:dyDescent="0.25">
      <c r="A247" s="2">
        <v>152</v>
      </c>
      <c r="B247" s="33">
        <f t="shared" ca="1" si="97"/>
        <v>49678</v>
      </c>
      <c r="C247" s="20">
        <f t="shared" si="99"/>
        <v>39462.795662100252</v>
      </c>
      <c r="D247" s="3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c r="IJ247" s="4"/>
      <c r="IK247" s="4"/>
      <c r="IL247" s="4"/>
    </row>
    <row r="248" spans="1:246" s="2" customFormat="1" hidden="1" x14ac:dyDescent="0.25">
      <c r="A248" s="2">
        <v>153</v>
      </c>
      <c r="B248" s="33">
        <f t="shared" ca="1" si="97"/>
        <v>49709</v>
      </c>
      <c r="C248" s="20">
        <f t="shared" si="99"/>
        <v>39183.251141552311</v>
      </c>
      <c r="D248" s="3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4"/>
      <c r="HW248" s="4"/>
      <c r="HX248" s="4"/>
      <c r="HY248" s="4"/>
      <c r="HZ248" s="4"/>
      <c r="IA248" s="4"/>
      <c r="IB248" s="4"/>
      <c r="IC248" s="4"/>
      <c r="ID248" s="4"/>
      <c r="IE248" s="4"/>
      <c r="IF248" s="4"/>
      <c r="IG248" s="4"/>
      <c r="IH248" s="4"/>
      <c r="II248" s="4"/>
      <c r="IJ248" s="4"/>
      <c r="IK248" s="4"/>
      <c r="IL248" s="4"/>
    </row>
    <row r="249" spans="1:246" s="2" customFormat="1" hidden="1" x14ac:dyDescent="0.25">
      <c r="A249" s="2">
        <v>154</v>
      </c>
      <c r="B249" s="33">
        <f t="shared" ca="1" si="97"/>
        <v>49738</v>
      </c>
      <c r="C249" s="20">
        <f t="shared" si="99"/>
        <v>38903.70662100437</v>
      </c>
      <c r="D249" s="3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c r="IJ249" s="4"/>
      <c r="IK249" s="4"/>
      <c r="IL249" s="4"/>
    </row>
    <row r="250" spans="1:246" s="2" customFormat="1" hidden="1" x14ac:dyDescent="0.25">
      <c r="A250" s="2">
        <v>155</v>
      </c>
      <c r="B250" s="33">
        <f t="shared" ca="1" si="97"/>
        <v>49769</v>
      </c>
      <c r="C250" s="20">
        <f t="shared" si="99"/>
        <v>38624.162100456429</v>
      </c>
      <c r="D250" s="3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c r="IE250" s="4"/>
      <c r="IF250" s="4"/>
      <c r="IG250" s="4"/>
      <c r="IH250" s="4"/>
      <c r="II250" s="4"/>
      <c r="IJ250" s="4"/>
      <c r="IK250" s="4"/>
      <c r="IL250" s="4"/>
    </row>
    <row r="251" spans="1:246" s="2" customFormat="1" hidden="1" x14ac:dyDescent="0.25">
      <c r="A251" s="2">
        <v>156</v>
      </c>
      <c r="B251" s="33">
        <f t="shared" ca="1" si="97"/>
        <v>49799</v>
      </c>
      <c r="C251" s="20">
        <f t="shared" si="99"/>
        <v>38344.617579908481</v>
      </c>
      <c r="D251" s="3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c r="IE251" s="4"/>
      <c r="IF251" s="4"/>
      <c r="IG251" s="4"/>
      <c r="IH251" s="4"/>
      <c r="II251" s="4"/>
      <c r="IJ251" s="4"/>
      <c r="IK251" s="4"/>
      <c r="IL251" s="4"/>
    </row>
    <row r="252" spans="1:246" s="2" customFormat="1" hidden="1" x14ac:dyDescent="0.25">
      <c r="A252" s="2">
        <v>157</v>
      </c>
      <c r="B252" s="33">
        <f t="shared" ca="1" si="97"/>
        <v>49830</v>
      </c>
      <c r="C252" s="20">
        <f t="shared" ref="C252:C263" si="100">AC52</f>
        <v>62007.573059360468</v>
      </c>
      <c r="D252" s="3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row>
    <row r="253" spans="1:246" s="2" customFormat="1" hidden="1" x14ac:dyDescent="0.25">
      <c r="A253" s="2">
        <v>158</v>
      </c>
      <c r="B253" s="33">
        <f t="shared" ca="1" si="97"/>
        <v>49860</v>
      </c>
      <c r="C253" s="20">
        <f t="shared" si="100"/>
        <v>37785.528538812592</v>
      </c>
      <c r="D253" s="3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c r="IJ253" s="4"/>
      <c r="IK253" s="4"/>
      <c r="IL253" s="4"/>
    </row>
    <row r="254" spans="1:246" s="2" customFormat="1" hidden="1" x14ac:dyDescent="0.25">
      <c r="A254" s="2">
        <v>159</v>
      </c>
      <c r="B254" s="33">
        <f t="shared" ca="1" si="97"/>
        <v>49891</v>
      </c>
      <c r="C254" s="20">
        <f t="shared" si="100"/>
        <v>37505.984018264651</v>
      </c>
      <c r="D254" s="3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c r="IH254" s="4"/>
      <c r="II254" s="4"/>
      <c r="IJ254" s="4"/>
      <c r="IK254" s="4"/>
      <c r="IL254" s="4"/>
    </row>
    <row r="255" spans="1:246" s="2" customFormat="1" hidden="1" x14ac:dyDescent="0.25">
      <c r="A255" s="2">
        <v>160</v>
      </c>
      <c r="B255" s="33">
        <f t="shared" ca="1" si="97"/>
        <v>49922</v>
      </c>
      <c r="C255" s="20">
        <f t="shared" si="100"/>
        <v>37226.43949771671</v>
      </c>
      <c r="D255" s="3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c r="IJ255" s="4"/>
      <c r="IK255" s="4"/>
      <c r="IL255" s="4"/>
    </row>
    <row r="256" spans="1:246" s="2" customFormat="1" hidden="1" x14ac:dyDescent="0.25">
      <c r="A256" s="2">
        <v>161</v>
      </c>
      <c r="B256" s="33">
        <f t="shared" ca="1" si="97"/>
        <v>49952</v>
      </c>
      <c r="C256" s="20">
        <f t="shared" si="100"/>
        <v>36946.894977168762</v>
      </c>
      <c r="D256" s="3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c r="IE256" s="4"/>
      <c r="IF256" s="4"/>
      <c r="IG256" s="4"/>
      <c r="IH256" s="4"/>
      <c r="II256" s="4"/>
      <c r="IJ256" s="4"/>
      <c r="IK256" s="4"/>
      <c r="IL256" s="4"/>
    </row>
    <row r="257" spans="1:246" s="2" customFormat="1" hidden="1" x14ac:dyDescent="0.25">
      <c r="A257" s="2">
        <v>162</v>
      </c>
      <c r="B257" s="33">
        <f t="shared" ca="1" si="97"/>
        <v>49983</v>
      </c>
      <c r="C257" s="20">
        <f t="shared" si="100"/>
        <v>36667.350456620821</v>
      </c>
      <c r="D257" s="3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c r="IH257" s="4"/>
      <c r="II257" s="4"/>
      <c r="IJ257" s="4"/>
      <c r="IK257" s="4"/>
      <c r="IL257" s="4"/>
    </row>
    <row r="258" spans="1:246" s="2" customFormat="1" hidden="1" x14ac:dyDescent="0.25">
      <c r="A258" s="2">
        <v>163</v>
      </c>
      <c r="B258" s="33">
        <f t="shared" ca="1" si="97"/>
        <v>50013</v>
      </c>
      <c r="C258" s="20">
        <f t="shared" si="100"/>
        <v>36387.805936072873</v>
      </c>
      <c r="D258" s="3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c r="IH258" s="4"/>
      <c r="II258" s="4"/>
      <c r="IJ258" s="4"/>
      <c r="IK258" s="4"/>
      <c r="IL258" s="4"/>
    </row>
    <row r="259" spans="1:246" s="2" customFormat="1" hidden="1" x14ac:dyDescent="0.25">
      <c r="A259" s="2">
        <v>164</v>
      </c>
      <c r="B259" s="33">
        <f t="shared" ca="1" si="97"/>
        <v>50044</v>
      </c>
      <c r="C259" s="20">
        <f t="shared" si="100"/>
        <v>36108.261415524932</v>
      </c>
      <c r="D259" s="3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4"/>
      <c r="HW259" s="4"/>
      <c r="HX259" s="4"/>
      <c r="HY259" s="4"/>
      <c r="HZ259" s="4"/>
      <c r="IA259" s="4"/>
      <c r="IB259" s="4"/>
      <c r="IC259" s="4"/>
      <c r="ID259" s="4"/>
      <c r="IE259" s="4"/>
      <c r="IF259" s="4"/>
      <c r="IG259" s="4"/>
      <c r="IH259" s="4"/>
      <c r="II259" s="4"/>
      <c r="IJ259" s="4"/>
      <c r="IK259" s="4"/>
      <c r="IL259" s="4"/>
    </row>
    <row r="260" spans="1:246" s="2" customFormat="1" hidden="1" x14ac:dyDescent="0.25">
      <c r="A260" s="2">
        <v>165</v>
      </c>
      <c r="B260" s="33">
        <f t="shared" ca="1" si="97"/>
        <v>50075</v>
      </c>
      <c r="C260" s="20">
        <f t="shared" si="100"/>
        <v>35828.716894976984</v>
      </c>
      <c r="D260" s="3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c r="HV260" s="4"/>
      <c r="HW260" s="4"/>
      <c r="HX260" s="4"/>
      <c r="HY260" s="4"/>
      <c r="HZ260" s="4"/>
      <c r="IA260" s="4"/>
      <c r="IB260" s="4"/>
      <c r="IC260" s="4"/>
      <c r="ID260" s="4"/>
      <c r="IE260" s="4"/>
      <c r="IF260" s="4"/>
      <c r="IG260" s="4"/>
      <c r="IH260" s="4"/>
      <c r="II260" s="4"/>
      <c r="IJ260" s="4"/>
      <c r="IK260" s="4"/>
      <c r="IL260" s="4"/>
    </row>
    <row r="261" spans="1:246" s="2" customFormat="1" hidden="1" x14ac:dyDescent="0.25">
      <c r="A261" s="2">
        <v>166</v>
      </c>
      <c r="B261" s="33">
        <f t="shared" ca="1" si="97"/>
        <v>50103</v>
      </c>
      <c r="C261" s="20">
        <f t="shared" si="100"/>
        <v>35549.172374429043</v>
      </c>
      <c r="D261" s="3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c r="II261" s="4"/>
      <c r="IJ261" s="4"/>
      <c r="IK261" s="4"/>
      <c r="IL261" s="4"/>
    </row>
    <row r="262" spans="1:246" s="2" customFormat="1" hidden="1" x14ac:dyDescent="0.25">
      <c r="A262" s="2">
        <v>167</v>
      </c>
      <c r="B262" s="33">
        <f t="shared" ca="1" si="97"/>
        <v>50134</v>
      </c>
      <c r="C262" s="20">
        <f t="shared" si="100"/>
        <v>35269.627853881102</v>
      </c>
      <c r="D262" s="3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c r="IE262" s="4"/>
      <c r="IF262" s="4"/>
      <c r="IG262" s="4"/>
      <c r="IH262" s="4"/>
      <c r="II262" s="4"/>
      <c r="IJ262" s="4"/>
      <c r="IK262" s="4"/>
      <c r="IL262" s="4"/>
    </row>
    <row r="263" spans="1:246" s="2" customFormat="1" hidden="1" x14ac:dyDescent="0.25">
      <c r="A263" s="2">
        <v>168</v>
      </c>
      <c r="B263" s="33">
        <f t="shared" ca="1" si="97"/>
        <v>50164</v>
      </c>
      <c r="C263" s="20">
        <f t="shared" si="100"/>
        <v>34990.083333333154</v>
      </c>
      <c r="D263" s="3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c r="II263" s="4"/>
      <c r="IJ263" s="4"/>
      <c r="IK263" s="4"/>
      <c r="IL263" s="4"/>
    </row>
    <row r="264" spans="1:246" s="2" customFormat="1" hidden="1" x14ac:dyDescent="0.25">
      <c r="A264" s="2">
        <v>169</v>
      </c>
      <c r="B264" s="33">
        <f t="shared" ca="1" si="97"/>
        <v>50195</v>
      </c>
      <c r="C264" s="20">
        <f t="shared" ref="C264:C275" si="101">E67</f>
        <v>57375.53881278514</v>
      </c>
      <c r="D264" s="3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c r="IH264" s="4"/>
      <c r="II264" s="4"/>
      <c r="IJ264" s="4"/>
      <c r="IK264" s="4"/>
      <c r="IL264" s="4"/>
    </row>
    <row r="265" spans="1:246" s="2" customFormat="1" hidden="1" x14ac:dyDescent="0.25">
      <c r="A265" s="2">
        <v>170</v>
      </c>
      <c r="B265" s="33">
        <f t="shared" ca="1" si="97"/>
        <v>50225</v>
      </c>
      <c r="C265" s="20">
        <f t="shared" si="101"/>
        <v>34430.994292237265</v>
      </c>
      <c r="D265" s="3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4"/>
      <c r="HW265" s="4"/>
      <c r="HX265" s="4"/>
      <c r="HY265" s="4"/>
      <c r="HZ265" s="4"/>
      <c r="IA265" s="4"/>
      <c r="IB265" s="4"/>
      <c r="IC265" s="4"/>
      <c r="ID265" s="4"/>
      <c r="IE265" s="4"/>
      <c r="IF265" s="4"/>
      <c r="IG265" s="4"/>
      <c r="IH265" s="4"/>
      <c r="II265" s="4"/>
      <c r="IJ265" s="4"/>
      <c r="IK265" s="4"/>
      <c r="IL265" s="4"/>
    </row>
    <row r="266" spans="1:246" s="2" customFormat="1" hidden="1" x14ac:dyDescent="0.25">
      <c r="A266" s="2">
        <v>171</v>
      </c>
      <c r="B266" s="33">
        <f t="shared" ca="1" si="97"/>
        <v>50256</v>
      </c>
      <c r="C266" s="20">
        <f t="shared" si="101"/>
        <v>34151.449771689317</v>
      </c>
      <c r="D266" s="3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c r="IE266" s="4"/>
      <c r="IF266" s="4"/>
      <c r="IG266" s="4"/>
      <c r="IH266" s="4"/>
      <c r="II266" s="4"/>
      <c r="IJ266" s="4"/>
      <c r="IK266" s="4"/>
      <c r="IL266" s="4"/>
    </row>
    <row r="267" spans="1:246" s="2" customFormat="1" hidden="1" x14ac:dyDescent="0.25">
      <c r="A267" s="2">
        <v>172</v>
      </c>
      <c r="B267" s="33">
        <f t="shared" ca="1" si="97"/>
        <v>50287</v>
      </c>
      <c r="C267" s="20">
        <f t="shared" si="101"/>
        <v>33871.905251141376</v>
      </c>
      <c r="D267" s="3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c r="IE267" s="4"/>
      <c r="IF267" s="4"/>
      <c r="IG267" s="4"/>
      <c r="IH267" s="4"/>
      <c r="II267" s="4"/>
      <c r="IJ267" s="4"/>
      <c r="IK267" s="4"/>
      <c r="IL267" s="4"/>
    </row>
    <row r="268" spans="1:246" s="2" customFormat="1" hidden="1" x14ac:dyDescent="0.25">
      <c r="A268" s="2">
        <v>173</v>
      </c>
      <c r="B268" s="33">
        <f t="shared" ca="1" si="97"/>
        <v>50317</v>
      </c>
      <c r="C268" s="20">
        <f t="shared" si="101"/>
        <v>33592.360730593427</v>
      </c>
      <c r="D268" s="3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c r="IE268" s="4"/>
      <c r="IF268" s="4"/>
      <c r="IG268" s="4"/>
      <c r="IH268" s="4"/>
      <c r="II268" s="4"/>
      <c r="IJ268" s="4"/>
      <c r="IK268" s="4"/>
      <c r="IL268" s="4"/>
    </row>
    <row r="269" spans="1:246" s="2" customFormat="1" hidden="1" x14ac:dyDescent="0.25">
      <c r="A269" s="2">
        <v>174</v>
      </c>
      <c r="B269" s="33">
        <f t="shared" ca="1" si="97"/>
        <v>50348</v>
      </c>
      <c r="C269" s="20">
        <f t="shared" si="101"/>
        <v>33312.816210045487</v>
      </c>
      <c r="D269" s="3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4"/>
      <c r="IA269" s="4"/>
      <c r="IB269" s="4"/>
      <c r="IC269" s="4"/>
      <c r="ID269" s="4"/>
      <c r="IE269" s="4"/>
      <c r="IF269" s="4"/>
      <c r="IG269" s="4"/>
      <c r="IH269" s="4"/>
      <c r="II269" s="4"/>
      <c r="IJ269" s="4"/>
      <c r="IK269" s="4"/>
      <c r="IL269" s="4"/>
    </row>
    <row r="270" spans="1:246" s="2" customFormat="1" hidden="1" x14ac:dyDescent="0.25">
      <c r="A270" s="2">
        <v>175</v>
      </c>
      <c r="B270" s="33">
        <f t="shared" ca="1" si="97"/>
        <v>50378</v>
      </c>
      <c r="C270" s="20">
        <f t="shared" si="101"/>
        <v>33033.271689497538</v>
      </c>
      <c r="D270" s="3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c r="HV270" s="4"/>
      <c r="HW270" s="4"/>
      <c r="HX270" s="4"/>
      <c r="HY270" s="4"/>
      <c r="HZ270" s="4"/>
      <c r="IA270" s="4"/>
      <c r="IB270" s="4"/>
      <c r="IC270" s="4"/>
      <c r="ID270" s="4"/>
      <c r="IE270" s="4"/>
      <c r="IF270" s="4"/>
      <c r="IG270" s="4"/>
      <c r="IH270" s="4"/>
      <c r="II270" s="4"/>
      <c r="IJ270" s="4"/>
      <c r="IK270" s="4"/>
      <c r="IL270" s="4"/>
    </row>
    <row r="271" spans="1:246" s="2" customFormat="1" hidden="1" x14ac:dyDescent="0.25">
      <c r="A271" s="2">
        <v>176</v>
      </c>
      <c r="B271" s="33">
        <f t="shared" ca="1" si="97"/>
        <v>50409</v>
      </c>
      <c r="C271" s="20">
        <f t="shared" si="101"/>
        <v>32753.72716894959</v>
      </c>
      <c r="D271" s="3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c r="HV271" s="4"/>
      <c r="HW271" s="4"/>
      <c r="HX271" s="4"/>
      <c r="HY271" s="4"/>
      <c r="HZ271" s="4"/>
      <c r="IA271" s="4"/>
      <c r="IB271" s="4"/>
      <c r="IC271" s="4"/>
      <c r="ID271" s="4"/>
      <c r="IE271" s="4"/>
      <c r="IF271" s="4"/>
      <c r="IG271" s="4"/>
      <c r="IH271" s="4"/>
      <c r="II271" s="4"/>
      <c r="IJ271" s="4"/>
      <c r="IK271" s="4"/>
      <c r="IL271" s="4"/>
    </row>
    <row r="272" spans="1:246" s="2" customFormat="1" hidden="1" x14ac:dyDescent="0.25">
      <c r="A272" s="2">
        <v>177</v>
      </c>
      <c r="B272" s="33">
        <f t="shared" ca="1" si="97"/>
        <v>50440</v>
      </c>
      <c r="C272" s="20">
        <f t="shared" si="101"/>
        <v>32474.182648401642</v>
      </c>
      <c r="D272" s="3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4"/>
      <c r="HW272" s="4"/>
      <c r="HX272" s="4"/>
      <c r="HY272" s="4"/>
      <c r="HZ272" s="4"/>
      <c r="IA272" s="4"/>
      <c r="IB272" s="4"/>
      <c r="IC272" s="4"/>
      <c r="ID272" s="4"/>
      <c r="IE272" s="4"/>
      <c r="IF272" s="4"/>
      <c r="IG272" s="4"/>
      <c r="IH272" s="4"/>
      <c r="II272" s="4"/>
      <c r="IJ272" s="4"/>
      <c r="IK272" s="4"/>
      <c r="IL272" s="4"/>
    </row>
    <row r="273" spans="1:246" s="2" customFormat="1" hidden="1" x14ac:dyDescent="0.25">
      <c r="A273" s="2">
        <v>178</v>
      </c>
      <c r="B273" s="33">
        <f t="shared" ca="1" si="97"/>
        <v>50468</v>
      </c>
      <c r="C273" s="20">
        <f t="shared" si="101"/>
        <v>32194.638127853701</v>
      </c>
      <c r="D273" s="3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4"/>
      <c r="HW273" s="4"/>
      <c r="HX273" s="4"/>
      <c r="HY273" s="4"/>
      <c r="HZ273" s="4"/>
      <c r="IA273" s="4"/>
      <c r="IB273" s="4"/>
      <c r="IC273" s="4"/>
      <c r="ID273" s="4"/>
      <c r="IE273" s="4"/>
      <c r="IF273" s="4"/>
      <c r="IG273" s="4"/>
      <c r="IH273" s="4"/>
      <c r="II273" s="4"/>
      <c r="IJ273" s="4"/>
      <c r="IK273" s="4"/>
      <c r="IL273" s="4"/>
    </row>
    <row r="274" spans="1:246" s="2" customFormat="1" hidden="1" x14ac:dyDescent="0.25">
      <c r="A274" s="2">
        <v>179</v>
      </c>
      <c r="B274" s="33">
        <f t="shared" ca="1" si="97"/>
        <v>50499</v>
      </c>
      <c r="C274" s="20">
        <f t="shared" si="101"/>
        <v>31915.093607305753</v>
      </c>
      <c r="D274" s="3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c r="IJ274" s="4"/>
      <c r="IK274" s="4"/>
      <c r="IL274" s="4"/>
    </row>
    <row r="275" spans="1:246" s="2" customFormat="1" hidden="1" x14ac:dyDescent="0.25">
      <c r="A275" s="2">
        <v>180</v>
      </c>
      <c r="B275" s="33">
        <f t="shared" ca="1" si="97"/>
        <v>50529</v>
      </c>
      <c r="C275" s="20">
        <f t="shared" si="101"/>
        <v>31635.549086757805</v>
      </c>
      <c r="D275" s="3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c r="IK275" s="4"/>
      <c r="IL275" s="4"/>
    </row>
    <row r="276" spans="1:246" s="2" customFormat="1" hidden="1" x14ac:dyDescent="0.25">
      <c r="A276" s="2">
        <v>181</v>
      </c>
      <c r="B276" s="33">
        <f t="shared" ca="1" si="97"/>
        <v>50560</v>
      </c>
      <c r="C276" s="20">
        <f t="shared" ref="C276:C287" si="102">I67</f>
        <v>52743.504566209791</v>
      </c>
      <c r="D276" s="3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4"/>
      <c r="HW276" s="4"/>
      <c r="HX276" s="4"/>
      <c r="HY276" s="4"/>
      <c r="HZ276" s="4"/>
      <c r="IA276" s="4"/>
      <c r="IB276" s="4"/>
      <c r="IC276" s="4"/>
      <c r="ID276" s="4"/>
      <c r="IE276" s="4"/>
      <c r="IF276" s="4"/>
      <c r="IG276" s="4"/>
      <c r="IH276" s="4"/>
      <c r="II276" s="4"/>
      <c r="IJ276" s="4"/>
      <c r="IK276" s="4"/>
      <c r="IL276" s="4"/>
    </row>
    <row r="277" spans="1:246" s="2" customFormat="1" hidden="1" x14ac:dyDescent="0.25">
      <c r="A277" s="2">
        <v>182</v>
      </c>
      <c r="B277" s="33">
        <f t="shared" ca="1" si="97"/>
        <v>50590</v>
      </c>
      <c r="C277" s="20">
        <f t="shared" si="102"/>
        <v>31076.460045661916</v>
      </c>
      <c r="D277" s="3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c r="HU277" s="4"/>
      <c r="HV277" s="4"/>
      <c r="HW277" s="4"/>
      <c r="HX277" s="4"/>
      <c r="HY277" s="4"/>
      <c r="HZ277" s="4"/>
      <c r="IA277" s="4"/>
      <c r="IB277" s="4"/>
      <c r="IC277" s="4"/>
      <c r="ID277" s="4"/>
      <c r="IE277" s="4"/>
      <c r="IF277" s="4"/>
      <c r="IG277" s="4"/>
      <c r="IH277" s="4"/>
      <c r="II277" s="4"/>
      <c r="IJ277" s="4"/>
      <c r="IK277" s="4"/>
      <c r="IL277" s="4"/>
    </row>
    <row r="278" spans="1:246" s="2" customFormat="1" hidden="1" x14ac:dyDescent="0.25">
      <c r="A278" s="2">
        <v>183</v>
      </c>
      <c r="B278" s="33">
        <f t="shared" ca="1" si="97"/>
        <v>50621</v>
      </c>
      <c r="C278" s="20">
        <f t="shared" si="102"/>
        <v>30796.915525113967</v>
      </c>
      <c r="D278" s="3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c r="II278" s="4"/>
      <c r="IJ278" s="4"/>
      <c r="IK278" s="4"/>
      <c r="IL278" s="4"/>
    </row>
    <row r="279" spans="1:246" s="2" customFormat="1" hidden="1" x14ac:dyDescent="0.25">
      <c r="A279" s="2">
        <v>184</v>
      </c>
      <c r="B279" s="33">
        <f t="shared" ca="1" si="97"/>
        <v>50652</v>
      </c>
      <c r="C279" s="20">
        <f t="shared" si="102"/>
        <v>30517.371004566023</v>
      </c>
      <c r="D279" s="3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c r="HU279" s="4"/>
      <c r="HV279" s="4"/>
      <c r="HW279" s="4"/>
      <c r="HX279" s="4"/>
      <c r="HY279" s="4"/>
      <c r="HZ279" s="4"/>
      <c r="IA279" s="4"/>
      <c r="IB279" s="4"/>
      <c r="IC279" s="4"/>
      <c r="ID279" s="4"/>
      <c r="IE279" s="4"/>
      <c r="IF279" s="4"/>
      <c r="IG279" s="4"/>
      <c r="IH279" s="4"/>
      <c r="II279" s="4"/>
      <c r="IJ279" s="4"/>
      <c r="IK279" s="4"/>
      <c r="IL279" s="4"/>
    </row>
    <row r="280" spans="1:246" s="2" customFormat="1" hidden="1" x14ac:dyDescent="0.25">
      <c r="A280" s="2">
        <v>185</v>
      </c>
      <c r="B280" s="33">
        <f t="shared" ca="1" si="97"/>
        <v>50682</v>
      </c>
      <c r="C280" s="20">
        <f t="shared" si="102"/>
        <v>30237.826484018075</v>
      </c>
      <c r="D280" s="3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c r="HU280" s="4"/>
      <c r="HV280" s="4"/>
      <c r="HW280" s="4"/>
      <c r="HX280" s="4"/>
      <c r="HY280" s="4"/>
      <c r="HZ280" s="4"/>
      <c r="IA280" s="4"/>
      <c r="IB280" s="4"/>
      <c r="IC280" s="4"/>
      <c r="ID280" s="4"/>
      <c r="IE280" s="4"/>
      <c r="IF280" s="4"/>
      <c r="IG280" s="4"/>
      <c r="IH280" s="4"/>
      <c r="II280" s="4"/>
      <c r="IJ280" s="4"/>
      <c r="IK280" s="4"/>
      <c r="IL280" s="4"/>
    </row>
    <row r="281" spans="1:246" s="2" customFormat="1" hidden="1" x14ac:dyDescent="0.25">
      <c r="A281" s="2">
        <v>186</v>
      </c>
      <c r="B281" s="33">
        <f t="shared" ca="1" si="97"/>
        <v>50713</v>
      </c>
      <c r="C281" s="20">
        <f t="shared" si="102"/>
        <v>29958.28196347013</v>
      </c>
      <c r="D281" s="3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c r="HV281" s="4"/>
      <c r="HW281" s="4"/>
      <c r="HX281" s="4"/>
      <c r="HY281" s="4"/>
      <c r="HZ281" s="4"/>
      <c r="IA281" s="4"/>
      <c r="IB281" s="4"/>
      <c r="IC281" s="4"/>
      <c r="ID281" s="4"/>
      <c r="IE281" s="4"/>
      <c r="IF281" s="4"/>
      <c r="IG281" s="4"/>
      <c r="IH281" s="4"/>
      <c r="II281" s="4"/>
      <c r="IJ281" s="4"/>
      <c r="IK281" s="4"/>
      <c r="IL281" s="4"/>
    </row>
    <row r="282" spans="1:246" s="2" customFormat="1" hidden="1" x14ac:dyDescent="0.25">
      <c r="A282" s="2">
        <v>187</v>
      </c>
      <c r="B282" s="33">
        <f t="shared" ca="1" si="97"/>
        <v>50743</v>
      </c>
      <c r="C282" s="20">
        <f t="shared" si="102"/>
        <v>29678.737442922185</v>
      </c>
      <c r="D282" s="3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c r="HT282" s="4"/>
      <c r="HU282" s="4"/>
      <c r="HV282" s="4"/>
      <c r="HW282" s="4"/>
      <c r="HX282" s="4"/>
      <c r="HY282" s="4"/>
      <c r="HZ282" s="4"/>
      <c r="IA282" s="4"/>
      <c r="IB282" s="4"/>
      <c r="IC282" s="4"/>
      <c r="ID282" s="4"/>
      <c r="IE282" s="4"/>
      <c r="IF282" s="4"/>
      <c r="IG282" s="4"/>
      <c r="IH282" s="4"/>
      <c r="II282" s="4"/>
      <c r="IJ282" s="4"/>
      <c r="IK282" s="4"/>
      <c r="IL282" s="4"/>
    </row>
    <row r="283" spans="1:246" s="2" customFormat="1" hidden="1" x14ac:dyDescent="0.25">
      <c r="A283" s="2">
        <v>188</v>
      </c>
      <c r="B283" s="33">
        <f t="shared" ca="1" si="97"/>
        <v>50774</v>
      </c>
      <c r="C283" s="20">
        <f t="shared" si="102"/>
        <v>29399.192922374241</v>
      </c>
      <c r="D283" s="3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c r="HU283" s="4"/>
      <c r="HV283" s="4"/>
      <c r="HW283" s="4"/>
      <c r="HX283" s="4"/>
      <c r="HY283" s="4"/>
      <c r="HZ283" s="4"/>
      <c r="IA283" s="4"/>
      <c r="IB283" s="4"/>
      <c r="IC283" s="4"/>
      <c r="ID283" s="4"/>
      <c r="IE283" s="4"/>
      <c r="IF283" s="4"/>
      <c r="IG283" s="4"/>
      <c r="IH283" s="4"/>
      <c r="II283" s="4"/>
      <c r="IJ283" s="4"/>
      <c r="IK283" s="4"/>
      <c r="IL283" s="4"/>
    </row>
    <row r="284" spans="1:246" s="2" customFormat="1" hidden="1" x14ac:dyDescent="0.25">
      <c r="A284" s="2">
        <v>189</v>
      </c>
      <c r="B284" s="33">
        <f t="shared" ca="1" si="97"/>
        <v>50805</v>
      </c>
      <c r="C284" s="20">
        <f t="shared" si="102"/>
        <v>29119.648401826293</v>
      </c>
      <c r="D284" s="3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row>
    <row r="285" spans="1:246" s="2" customFormat="1" hidden="1" x14ac:dyDescent="0.25">
      <c r="A285" s="2">
        <v>190</v>
      </c>
      <c r="B285" s="33">
        <f t="shared" ca="1" si="97"/>
        <v>50833</v>
      </c>
      <c r="C285" s="20">
        <f t="shared" si="102"/>
        <v>28840.103881278344</v>
      </c>
      <c r="D285" s="3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row>
    <row r="286" spans="1:246" s="2" customFormat="1" hidden="1" x14ac:dyDescent="0.25">
      <c r="A286" s="2">
        <v>191</v>
      </c>
      <c r="B286" s="33">
        <f t="shared" ca="1" si="97"/>
        <v>50864</v>
      </c>
      <c r="C286" s="20">
        <f t="shared" si="102"/>
        <v>28560.5593607304</v>
      </c>
      <c r="D286" s="3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row>
    <row r="287" spans="1:246" s="2" customFormat="1" hidden="1" x14ac:dyDescent="0.25">
      <c r="A287" s="2">
        <v>192</v>
      </c>
      <c r="B287" s="33">
        <f t="shared" ca="1" si="97"/>
        <v>50894</v>
      </c>
      <c r="C287" s="20">
        <f t="shared" si="102"/>
        <v>28281.014840182455</v>
      </c>
      <c r="D287" s="3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row>
    <row r="288" spans="1:246" s="2" customFormat="1" hidden="1" x14ac:dyDescent="0.25">
      <c r="A288" s="2">
        <v>193</v>
      </c>
      <c r="B288" s="33">
        <f t="shared" ca="1" si="97"/>
        <v>50925</v>
      </c>
      <c r="C288" s="20">
        <f t="shared" ref="C288:C299" si="103">M67</f>
        <v>48111.470319634442</v>
      </c>
      <c r="D288" s="3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c r="HI288" s="4"/>
      <c r="HJ288" s="4"/>
      <c r="HK288" s="4"/>
      <c r="HL288" s="4"/>
      <c r="HM288" s="4"/>
      <c r="HN288" s="4"/>
      <c r="HO288" s="4"/>
      <c r="HP288" s="4"/>
      <c r="HQ288" s="4"/>
      <c r="HR288" s="4"/>
      <c r="HS288" s="4"/>
      <c r="HT288" s="4"/>
      <c r="HU288" s="4"/>
      <c r="HV288" s="4"/>
      <c r="HW288" s="4"/>
      <c r="HX288" s="4"/>
      <c r="HY288" s="4"/>
      <c r="HZ288" s="4"/>
      <c r="IA288" s="4"/>
      <c r="IB288" s="4"/>
      <c r="IC288" s="4"/>
      <c r="ID288" s="4"/>
      <c r="IE288" s="4"/>
      <c r="IF288" s="4"/>
      <c r="IG288" s="4"/>
      <c r="IH288" s="4"/>
      <c r="II288" s="4"/>
      <c r="IJ288" s="4"/>
      <c r="IK288" s="4"/>
      <c r="IL288" s="4"/>
    </row>
    <row r="289" spans="1:246" s="2" customFormat="1" hidden="1" x14ac:dyDescent="0.25">
      <c r="A289" s="2">
        <v>194</v>
      </c>
      <c r="B289" s="33">
        <f t="shared" ca="1" si="97"/>
        <v>50955</v>
      </c>
      <c r="C289" s="20">
        <f t="shared" si="103"/>
        <v>27721.925799086563</v>
      </c>
      <c r="D289" s="3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4"/>
      <c r="HW289" s="4"/>
      <c r="HX289" s="4"/>
      <c r="HY289" s="4"/>
      <c r="HZ289" s="4"/>
      <c r="IA289" s="4"/>
      <c r="IB289" s="4"/>
      <c r="IC289" s="4"/>
      <c r="ID289" s="4"/>
      <c r="IE289" s="4"/>
      <c r="IF289" s="4"/>
      <c r="IG289" s="4"/>
      <c r="IH289" s="4"/>
      <c r="II289" s="4"/>
      <c r="IJ289" s="4"/>
      <c r="IK289" s="4"/>
      <c r="IL289" s="4"/>
    </row>
    <row r="290" spans="1:246" s="2" customFormat="1" hidden="1" x14ac:dyDescent="0.25">
      <c r="A290" s="2">
        <v>195</v>
      </c>
      <c r="B290" s="33">
        <f t="shared" ref="B290:B335" ca="1" si="104">EDATE(B289,1)</f>
        <v>50986</v>
      </c>
      <c r="C290" s="20">
        <f t="shared" si="103"/>
        <v>27442.381278538618</v>
      </c>
      <c r="D290" s="3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c r="HI290" s="4"/>
      <c r="HJ290" s="4"/>
      <c r="HK290" s="4"/>
      <c r="HL290" s="4"/>
      <c r="HM290" s="4"/>
      <c r="HN290" s="4"/>
      <c r="HO290" s="4"/>
      <c r="HP290" s="4"/>
      <c r="HQ290" s="4"/>
      <c r="HR290" s="4"/>
      <c r="HS290" s="4"/>
      <c r="HT290" s="4"/>
      <c r="HU290" s="4"/>
      <c r="HV290" s="4"/>
      <c r="HW290" s="4"/>
      <c r="HX290" s="4"/>
      <c r="HY290" s="4"/>
      <c r="HZ290" s="4"/>
      <c r="IA290" s="4"/>
      <c r="IB290" s="4"/>
      <c r="IC290" s="4"/>
      <c r="ID290" s="4"/>
      <c r="IE290" s="4"/>
      <c r="IF290" s="4"/>
      <c r="IG290" s="4"/>
      <c r="IH290" s="4"/>
      <c r="II290" s="4"/>
      <c r="IJ290" s="4"/>
      <c r="IK290" s="4"/>
      <c r="IL290" s="4"/>
    </row>
    <row r="291" spans="1:246" s="2" customFormat="1" hidden="1" x14ac:dyDescent="0.25">
      <c r="A291" s="2">
        <v>196</v>
      </c>
      <c r="B291" s="33">
        <f t="shared" ca="1" si="104"/>
        <v>51017</v>
      </c>
      <c r="C291" s="20">
        <f t="shared" si="103"/>
        <v>27162.83675799067</v>
      </c>
      <c r="D291" s="3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c r="HI291" s="4"/>
      <c r="HJ291" s="4"/>
      <c r="HK291" s="4"/>
      <c r="HL291" s="4"/>
      <c r="HM291" s="4"/>
      <c r="HN291" s="4"/>
      <c r="HO291" s="4"/>
      <c r="HP291" s="4"/>
      <c r="HQ291" s="4"/>
      <c r="HR291" s="4"/>
      <c r="HS291" s="4"/>
      <c r="HT291" s="4"/>
      <c r="HU291" s="4"/>
      <c r="HV291" s="4"/>
      <c r="HW291" s="4"/>
      <c r="HX291" s="4"/>
      <c r="HY291" s="4"/>
      <c r="HZ291" s="4"/>
      <c r="IA291" s="4"/>
      <c r="IB291" s="4"/>
      <c r="IC291" s="4"/>
      <c r="ID291" s="4"/>
      <c r="IE291" s="4"/>
      <c r="IF291" s="4"/>
      <c r="IG291" s="4"/>
      <c r="IH291" s="4"/>
      <c r="II291" s="4"/>
      <c r="IJ291" s="4"/>
      <c r="IK291" s="4"/>
      <c r="IL291" s="4"/>
    </row>
    <row r="292" spans="1:246" s="2" customFormat="1" hidden="1" x14ac:dyDescent="0.25">
      <c r="A292" s="2">
        <v>197</v>
      </c>
      <c r="B292" s="33">
        <f t="shared" ca="1" si="104"/>
        <v>51047</v>
      </c>
      <c r="C292" s="20">
        <f t="shared" si="103"/>
        <v>26883.292237442725</v>
      </c>
      <c r="D292" s="3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c r="HU292" s="4"/>
      <c r="HV292" s="4"/>
      <c r="HW292" s="4"/>
      <c r="HX292" s="4"/>
      <c r="HY292" s="4"/>
      <c r="HZ292" s="4"/>
      <c r="IA292" s="4"/>
      <c r="IB292" s="4"/>
      <c r="IC292" s="4"/>
      <c r="ID292" s="4"/>
      <c r="IE292" s="4"/>
      <c r="IF292" s="4"/>
      <c r="IG292" s="4"/>
      <c r="IH292" s="4"/>
      <c r="II292" s="4"/>
      <c r="IJ292" s="4"/>
      <c r="IK292" s="4"/>
      <c r="IL292" s="4"/>
    </row>
    <row r="293" spans="1:246" s="2" customFormat="1" hidden="1" x14ac:dyDescent="0.25">
      <c r="A293" s="2">
        <v>198</v>
      </c>
      <c r="B293" s="33">
        <f t="shared" ca="1" si="104"/>
        <v>51078</v>
      </c>
      <c r="C293" s="20">
        <f t="shared" si="103"/>
        <v>26603.747716894781</v>
      </c>
      <c r="D293" s="3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c r="HU293" s="4"/>
      <c r="HV293" s="4"/>
      <c r="HW293" s="4"/>
      <c r="HX293" s="4"/>
      <c r="HY293" s="4"/>
      <c r="HZ293" s="4"/>
      <c r="IA293" s="4"/>
      <c r="IB293" s="4"/>
      <c r="IC293" s="4"/>
      <c r="ID293" s="4"/>
      <c r="IE293" s="4"/>
      <c r="IF293" s="4"/>
      <c r="IG293" s="4"/>
      <c r="IH293" s="4"/>
      <c r="II293" s="4"/>
      <c r="IJ293" s="4"/>
      <c r="IK293" s="4"/>
      <c r="IL293" s="4"/>
    </row>
    <row r="294" spans="1:246" s="2" customFormat="1" hidden="1" x14ac:dyDescent="0.25">
      <c r="A294" s="2">
        <v>199</v>
      </c>
      <c r="B294" s="33">
        <f t="shared" ca="1" si="104"/>
        <v>51108</v>
      </c>
      <c r="C294" s="20">
        <f t="shared" si="103"/>
        <v>26324.203196346833</v>
      </c>
      <c r="D294" s="3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c r="HU294" s="4"/>
      <c r="HV294" s="4"/>
      <c r="HW294" s="4"/>
      <c r="HX294" s="4"/>
      <c r="HY294" s="4"/>
      <c r="HZ294" s="4"/>
      <c r="IA294" s="4"/>
      <c r="IB294" s="4"/>
      <c r="IC294" s="4"/>
      <c r="ID294" s="4"/>
      <c r="IE294" s="4"/>
      <c r="IF294" s="4"/>
      <c r="IG294" s="4"/>
      <c r="IH294" s="4"/>
      <c r="II294" s="4"/>
      <c r="IJ294" s="4"/>
      <c r="IK294" s="4"/>
      <c r="IL294" s="4"/>
    </row>
    <row r="295" spans="1:246" s="2" customFormat="1" hidden="1" x14ac:dyDescent="0.25">
      <c r="A295" s="2">
        <v>200</v>
      </c>
      <c r="B295" s="33">
        <f t="shared" ca="1" si="104"/>
        <v>51139</v>
      </c>
      <c r="C295" s="20">
        <f t="shared" si="103"/>
        <v>26044.658675798888</v>
      </c>
      <c r="D295" s="3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c r="HI295" s="4"/>
      <c r="HJ295" s="4"/>
      <c r="HK295" s="4"/>
      <c r="HL295" s="4"/>
      <c r="HM295" s="4"/>
      <c r="HN295" s="4"/>
      <c r="HO295" s="4"/>
      <c r="HP295" s="4"/>
      <c r="HQ295" s="4"/>
      <c r="HR295" s="4"/>
      <c r="HS295" s="4"/>
      <c r="HT295" s="4"/>
      <c r="HU295" s="4"/>
      <c r="HV295" s="4"/>
      <c r="HW295" s="4"/>
      <c r="HX295" s="4"/>
      <c r="HY295" s="4"/>
      <c r="HZ295" s="4"/>
      <c r="IA295" s="4"/>
      <c r="IB295" s="4"/>
      <c r="IC295" s="4"/>
      <c r="ID295" s="4"/>
      <c r="IE295" s="4"/>
      <c r="IF295" s="4"/>
      <c r="IG295" s="4"/>
      <c r="IH295" s="4"/>
      <c r="II295" s="4"/>
      <c r="IJ295" s="4"/>
      <c r="IK295" s="4"/>
      <c r="IL295" s="4"/>
    </row>
    <row r="296" spans="1:246" s="2" customFormat="1" hidden="1" x14ac:dyDescent="0.25">
      <c r="A296" s="2">
        <v>201</v>
      </c>
      <c r="B296" s="33">
        <f t="shared" ca="1" si="104"/>
        <v>51170</v>
      </c>
      <c r="C296" s="20">
        <f t="shared" si="103"/>
        <v>25765.114155250943</v>
      </c>
      <c r="D296" s="3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c r="HI296" s="4"/>
      <c r="HJ296" s="4"/>
      <c r="HK296" s="4"/>
      <c r="HL296" s="4"/>
      <c r="HM296" s="4"/>
      <c r="HN296" s="4"/>
      <c r="HO296" s="4"/>
      <c r="HP296" s="4"/>
      <c r="HQ296" s="4"/>
      <c r="HR296" s="4"/>
      <c r="HS296" s="4"/>
      <c r="HT296" s="4"/>
      <c r="HU296" s="4"/>
      <c r="HV296" s="4"/>
      <c r="HW296" s="4"/>
      <c r="HX296" s="4"/>
      <c r="HY296" s="4"/>
      <c r="HZ296" s="4"/>
      <c r="IA296" s="4"/>
      <c r="IB296" s="4"/>
      <c r="IC296" s="4"/>
      <c r="ID296" s="4"/>
      <c r="IE296" s="4"/>
      <c r="IF296" s="4"/>
      <c r="IG296" s="4"/>
      <c r="IH296" s="4"/>
      <c r="II296" s="4"/>
      <c r="IJ296" s="4"/>
      <c r="IK296" s="4"/>
      <c r="IL296" s="4"/>
    </row>
    <row r="297" spans="1:246" s="2" customFormat="1" hidden="1" x14ac:dyDescent="0.25">
      <c r="A297" s="2">
        <v>202</v>
      </c>
      <c r="B297" s="33">
        <f t="shared" ca="1" si="104"/>
        <v>51199</v>
      </c>
      <c r="C297" s="20">
        <f t="shared" si="103"/>
        <v>25485.569634702995</v>
      </c>
      <c r="D297" s="3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c r="HC297" s="4"/>
      <c r="HD297" s="4"/>
      <c r="HE297" s="4"/>
      <c r="HF297" s="4"/>
      <c r="HG297" s="4"/>
      <c r="HH297" s="4"/>
      <c r="HI297" s="4"/>
      <c r="HJ297" s="4"/>
      <c r="HK297" s="4"/>
      <c r="HL297" s="4"/>
      <c r="HM297" s="4"/>
      <c r="HN297" s="4"/>
      <c r="HO297" s="4"/>
      <c r="HP297" s="4"/>
      <c r="HQ297" s="4"/>
      <c r="HR297" s="4"/>
      <c r="HS297" s="4"/>
      <c r="HT297" s="4"/>
      <c r="HU297" s="4"/>
      <c r="HV297" s="4"/>
      <c r="HW297" s="4"/>
      <c r="HX297" s="4"/>
      <c r="HY297" s="4"/>
      <c r="HZ297" s="4"/>
      <c r="IA297" s="4"/>
      <c r="IB297" s="4"/>
      <c r="IC297" s="4"/>
      <c r="ID297" s="4"/>
      <c r="IE297" s="4"/>
      <c r="IF297" s="4"/>
      <c r="IG297" s="4"/>
      <c r="IH297" s="4"/>
      <c r="II297" s="4"/>
      <c r="IJ297" s="4"/>
      <c r="IK297" s="4"/>
      <c r="IL297" s="4"/>
    </row>
    <row r="298" spans="1:246" s="2" customFormat="1" hidden="1" x14ac:dyDescent="0.25">
      <c r="A298" s="2">
        <v>203</v>
      </c>
      <c r="B298" s="33">
        <f t="shared" ca="1" si="104"/>
        <v>51230</v>
      </c>
      <c r="C298" s="20">
        <f t="shared" si="103"/>
        <v>25206.025114155047</v>
      </c>
      <c r="D298" s="3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s="4"/>
      <c r="HH298" s="4"/>
      <c r="HI298" s="4"/>
      <c r="HJ298" s="4"/>
      <c r="HK298" s="4"/>
      <c r="HL298" s="4"/>
      <c r="HM298" s="4"/>
      <c r="HN298" s="4"/>
      <c r="HO298" s="4"/>
      <c r="HP298" s="4"/>
      <c r="HQ298" s="4"/>
      <c r="HR298" s="4"/>
      <c r="HS298" s="4"/>
      <c r="HT298" s="4"/>
      <c r="HU298" s="4"/>
      <c r="HV298" s="4"/>
      <c r="HW298" s="4"/>
      <c r="HX298" s="4"/>
      <c r="HY298" s="4"/>
      <c r="HZ298" s="4"/>
      <c r="IA298" s="4"/>
      <c r="IB298" s="4"/>
      <c r="IC298" s="4"/>
      <c r="ID298" s="4"/>
      <c r="IE298" s="4"/>
      <c r="IF298" s="4"/>
      <c r="IG298" s="4"/>
      <c r="IH298" s="4"/>
      <c r="II298" s="4"/>
      <c r="IJ298" s="4"/>
      <c r="IK298" s="4"/>
      <c r="IL298" s="4"/>
    </row>
    <row r="299" spans="1:246" s="2" customFormat="1" hidden="1" x14ac:dyDescent="0.25">
      <c r="A299" s="2">
        <v>204</v>
      </c>
      <c r="B299" s="33">
        <f t="shared" ca="1" si="104"/>
        <v>51260</v>
      </c>
      <c r="C299" s="20">
        <f t="shared" si="103"/>
        <v>24926.480593607102</v>
      </c>
      <c r="D299" s="3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s="4"/>
      <c r="HH299" s="4"/>
      <c r="HI299" s="4"/>
      <c r="HJ299" s="4"/>
      <c r="HK299" s="4"/>
      <c r="HL299" s="4"/>
      <c r="HM299" s="4"/>
      <c r="HN299" s="4"/>
      <c r="HO299" s="4"/>
      <c r="HP299" s="4"/>
      <c r="HQ299" s="4"/>
      <c r="HR299" s="4"/>
      <c r="HS299" s="4"/>
      <c r="HT299" s="4"/>
      <c r="HU299" s="4"/>
      <c r="HV299" s="4"/>
      <c r="HW299" s="4"/>
      <c r="HX299" s="4"/>
      <c r="HY299" s="4"/>
      <c r="HZ299" s="4"/>
      <c r="IA299" s="4"/>
      <c r="IB299" s="4"/>
      <c r="IC299" s="4"/>
      <c r="ID299" s="4"/>
      <c r="IE299" s="4"/>
      <c r="IF299" s="4"/>
      <c r="IG299" s="4"/>
      <c r="IH299" s="4"/>
      <c r="II299" s="4"/>
      <c r="IJ299" s="4"/>
      <c r="IK299" s="4"/>
      <c r="IL299" s="4"/>
    </row>
    <row r="300" spans="1:246" s="2" customFormat="1" hidden="1" x14ac:dyDescent="0.25">
      <c r="A300" s="2">
        <v>205</v>
      </c>
      <c r="B300" s="33">
        <f t="shared" ca="1" si="104"/>
        <v>51291</v>
      </c>
      <c r="C300" s="20">
        <f t="shared" ref="C300:C311" si="105">Q67</f>
        <v>43479.436073059078</v>
      </c>
      <c r="D300" s="3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c r="HC300" s="4"/>
      <c r="HD300" s="4"/>
      <c r="HE300" s="4"/>
      <c r="HF300" s="4"/>
      <c r="HG300" s="4"/>
      <c r="HH300" s="4"/>
      <c r="HI300" s="4"/>
      <c r="HJ300" s="4"/>
      <c r="HK300" s="4"/>
      <c r="HL300" s="4"/>
      <c r="HM300" s="4"/>
      <c r="HN300" s="4"/>
      <c r="HO300" s="4"/>
      <c r="HP300" s="4"/>
      <c r="HQ300" s="4"/>
      <c r="HR300" s="4"/>
      <c r="HS300" s="4"/>
      <c r="HT300" s="4"/>
      <c r="HU300" s="4"/>
      <c r="HV300" s="4"/>
      <c r="HW300" s="4"/>
      <c r="HX300" s="4"/>
      <c r="HY300" s="4"/>
      <c r="HZ300" s="4"/>
      <c r="IA300" s="4"/>
      <c r="IB300" s="4"/>
      <c r="IC300" s="4"/>
      <c r="ID300" s="4"/>
      <c r="IE300" s="4"/>
      <c r="IF300" s="4"/>
      <c r="IG300" s="4"/>
      <c r="IH300" s="4"/>
      <c r="II300" s="4"/>
      <c r="IJ300" s="4"/>
      <c r="IK300" s="4"/>
      <c r="IL300" s="4"/>
    </row>
    <row r="301" spans="1:246" s="2" customFormat="1" hidden="1" x14ac:dyDescent="0.25">
      <c r="A301" s="2">
        <v>206</v>
      </c>
      <c r="B301" s="33">
        <f t="shared" ca="1" si="104"/>
        <v>51321</v>
      </c>
      <c r="C301" s="20">
        <f t="shared" si="105"/>
        <v>24367.391552511213</v>
      </c>
      <c r="D301" s="3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c r="HC301" s="4"/>
      <c r="HD301" s="4"/>
      <c r="HE301" s="4"/>
      <c r="HF301" s="4"/>
      <c r="HG301" s="4"/>
      <c r="HH301" s="4"/>
      <c r="HI301" s="4"/>
      <c r="HJ301" s="4"/>
      <c r="HK301" s="4"/>
      <c r="HL301" s="4"/>
      <c r="HM301" s="4"/>
      <c r="HN301" s="4"/>
      <c r="HO301" s="4"/>
      <c r="HP301" s="4"/>
      <c r="HQ301" s="4"/>
      <c r="HR301" s="4"/>
      <c r="HS301" s="4"/>
      <c r="HT301" s="4"/>
      <c r="HU301" s="4"/>
      <c r="HV301" s="4"/>
      <c r="HW301" s="4"/>
      <c r="HX301" s="4"/>
      <c r="HY301" s="4"/>
      <c r="HZ301" s="4"/>
      <c r="IA301" s="4"/>
      <c r="IB301" s="4"/>
      <c r="IC301" s="4"/>
      <c r="ID301" s="4"/>
      <c r="IE301" s="4"/>
      <c r="IF301" s="4"/>
      <c r="IG301" s="4"/>
      <c r="IH301" s="4"/>
      <c r="II301" s="4"/>
      <c r="IJ301" s="4"/>
      <c r="IK301" s="4"/>
      <c r="IL301" s="4"/>
    </row>
    <row r="302" spans="1:246" s="2" customFormat="1" hidden="1" x14ac:dyDescent="0.25">
      <c r="A302" s="2">
        <v>207</v>
      </c>
      <c r="B302" s="33">
        <f t="shared" ca="1" si="104"/>
        <v>51352</v>
      </c>
      <c r="C302" s="20">
        <f t="shared" si="105"/>
        <v>24087.847031963269</v>
      </c>
      <c r="D302" s="3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c r="HC302" s="4"/>
      <c r="HD302" s="4"/>
      <c r="HE302" s="4"/>
      <c r="HF302" s="4"/>
      <c r="HG302" s="4"/>
      <c r="HH302" s="4"/>
      <c r="HI302" s="4"/>
      <c r="HJ302" s="4"/>
      <c r="HK302" s="4"/>
      <c r="HL302" s="4"/>
      <c r="HM302" s="4"/>
      <c r="HN302" s="4"/>
      <c r="HO302" s="4"/>
      <c r="HP302" s="4"/>
      <c r="HQ302" s="4"/>
      <c r="HR302" s="4"/>
      <c r="HS302" s="4"/>
      <c r="HT302" s="4"/>
      <c r="HU302" s="4"/>
      <c r="HV302" s="4"/>
      <c r="HW302" s="4"/>
      <c r="HX302" s="4"/>
      <c r="HY302" s="4"/>
      <c r="HZ302" s="4"/>
      <c r="IA302" s="4"/>
      <c r="IB302" s="4"/>
      <c r="IC302" s="4"/>
      <c r="ID302" s="4"/>
      <c r="IE302" s="4"/>
      <c r="IF302" s="4"/>
      <c r="IG302" s="4"/>
      <c r="IH302" s="4"/>
      <c r="II302" s="4"/>
      <c r="IJ302" s="4"/>
      <c r="IK302" s="4"/>
      <c r="IL302" s="4"/>
    </row>
    <row r="303" spans="1:246" s="2" customFormat="1" hidden="1" x14ac:dyDescent="0.25">
      <c r="A303" s="2">
        <v>208</v>
      </c>
      <c r="B303" s="33">
        <f t="shared" ca="1" si="104"/>
        <v>51383</v>
      </c>
      <c r="C303" s="20">
        <f t="shared" si="105"/>
        <v>23808.302511415321</v>
      </c>
      <c r="D303" s="3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s="4"/>
      <c r="HH303" s="4"/>
      <c r="HI303" s="4"/>
      <c r="HJ303" s="4"/>
      <c r="HK303" s="4"/>
      <c r="HL303" s="4"/>
      <c r="HM303" s="4"/>
      <c r="HN303" s="4"/>
      <c r="HO303" s="4"/>
      <c r="HP303" s="4"/>
      <c r="HQ303" s="4"/>
      <c r="HR303" s="4"/>
      <c r="HS303" s="4"/>
      <c r="HT303" s="4"/>
      <c r="HU303" s="4"/>
      <c r="HV303" s="4"/>
      <c r="HW303" s="4"/>
      <c r="HX303" s="4"/>
      <c r="HY303" s="4"/>
      <c r="HZ303" s="4"/>
      <c r="IA303" s="4"/>
      <c r="IB303" s="4"/>
      <c r="IC303" s="4"/>
      <c r="ID303" s="4"/>
      <c r="IE303" s="4"/>
      <c r="IF303" s="4"/>
      <c r="IG303" s="4"/>
      <c r="IH303" s="4"/>
      <c r="II303" s="4"/>
      <c r="IJ303" s="4"/>
      <c r="IK303" s="4"/>
      <c r="IL303" s="4"/>
    </row>
    <row r="304" spans="1:246" s="2" customFormat="1" hidden="1" x14ac:dyDescent="0.25">
      <c r="A304" s="2">
        <v>209</v>
      </c>
      <c r="B304" s="33">
        <f t="shared" ca="1" si="104"/>
        <v>51413</v>
      </c>
      <c r="C304" s="20">
        <f t="shared" si="105"/>
        <v>23528.75799086738</v>
      </c>
      <c r="D304" s="3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c r="HI304" s="4"/>
      <c r="HJ304" s="4"/>
      <c r="HK304" s="4"/>
      <c r="HL304" s="4"/>
      <c r="HM304" s="4"/>
      <c r="HN304" s="4"/>
      <c r="HO304" s="4"/>
      <c r="HP304" s="4"/>
      <c r="HQ304" s="4"/>
      <c r="HR304" s="4"/>
      <c r="HS304" s="4"/>
      <c r="HT304" s="4"/>
      <c r="HU304" s="4"/>
      <c r="HV304" s="4"/>
      <c r="HW304" s="4"/>
      <c r="HX304" s="4"/>
      <c r="HY304" s="4"/>
      <c r="HZ304" s="4"/>
      <c r="IA304" s="4"/>
      <c r="IB304" s="4"/>
      <c r="IC304" s="4"/>
      <c r="ID304" s="4"/>
      <c r="IE304" s="4"/>
      <c r="IF304" s="4"/>
      <c r="IG304" s="4"/>
      <c r="IH304" s="4"/>
      <c r="II304" s="4"/>
      <c r="IJ304" s="4"/>
      <c r="IK304" s="4"/>
      <c r="IL304" s="4"/>
    </row>
    <row r="305" spans="1:246" s="2" customFormat="1" hidden="1" x14ac:dyDescent="0.25">
      <c r="A305" s="2">
        <v>210</v>
      </c>
      <c r="B305" s="33">
        <f t="shared" ca="1" si="104"/>
        <v>51444</v>
      </c>
      <c r="C305" s="20">
        <f t="shared" si="105"/>
        <v>23249.213470319432</v>
      </c>
      <c r="D305" s="3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row>
    <row r="306" spans="1:246" s="2" customFormat="1" hidden="1" x14ac:dyDescent="0.25">
      <c r="A306" s="2">
        <v>211</v>
      </c>
      <c r="B306" s="33">
        <f t="shared" ca="1" si="104"/>
        <v>51474</v>
      </c>
      <c r="C306" s="20">
        <f t="shared" si="105"/>
        <v>22969.668949771487</v>
      </c>
      <c r="D306" s="3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row>
    <row r="307" spans="1:246" s="2" customFormat="1" hidden="1" x14ac:dyDescent="0.25">
      <c r="A307" s="2">
        <v>212</v>
      </c>
      <c r="B307" s="33">
        <f t="shared" ca="1" si="104"/>
        <v>51505</v>
      </c>
      <c r="C307" s="20">
        <f t="shared" si="105"/>
        <v>22690.124429223542</v>
      </c>
      <c r="D307" s="3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s="4"/>
      <c r="HH307" s="4"/>
      <c r="HI307" s="4"/>
      <c r="HJ307" s="4"/>
      <c r="HK307" s="4"/>
      <c r="HL307" s="4"/>
      <c r="HM307" s="4"/>
      <c r="HN307" s="4"/>
      <c r="HO307" s="4"/>
      <c r="HP307" s="4"/>
      <c r="HQ307" s="4"/>
      <c r="HR307" s="4"/>
      <c r="HS307" s="4"/>
      <c r="HT307" s="4"/>
      <c r="HU307" s="4"/>
      <c r="HV307" s="4"/>
      <c r="HW307" s="4"/>
      <c r="HX307" s="4"/>
      <c r="HY307" s="4"/>
      <c r="HZ307" s="4"/>
      <c r="IA307" s="4"/>
      <c r="IB307" s="4"/>
      <c r="IC307" s="4"/>
      <c r="ID307" s="4"/>
      <c r="IE307" s="4"/>
      <c r="IF307" s="4"/>
      <c r="IG307" s="4"/>
      <c r="IH307" s="4"/>
      <c r="II307" s="4"/>
      <c r="IJ307" s="4"/>
      <c r="IK307" s="4"/>
      <c r="IL307" s="4"/>
    </row>
    <row r="308" spans="1:246" s="2" customFormat="1" hidden="1" x14ac:dyDescent="0.25">
      <c r="A308" s="2">
        <v>213</v>
      </c>
      <c r="B308" s="33">
        <f t="shared" ca="1" si="104"/>
        <v>51536</v>
      </c>
      <c r="C308" s="20">
        <f t="shared" si="105"/>
        <v>22410.579908675598</v>
      </c>
      <c r="D308" s="3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s="4"/>
      <c r="HH308" s="4"/>
      <c r="HI308" s="4"/>
      <c r="HJ308" s="4"/>
      <c r="HK308" s="4"/>
      <c r="HL308" s="4"/>
      <c r="HM308" s="4"/>
      <c r="HN308" s="4"/>
      <c r="HO308" s="4"/>
      <c r="HP308" s="4"/>
      <c r="HQ308" s="4"/>
      <c r="HR308" s="4"/>
      <c r="HS308" s="4"/>
      <c r="HT308" s="4"/>
      <c r="HU308" s="4"/>
      <c r="HV308" s="4"/>
      <c r="HW308" s="4"/>
      <c r="HX308" s="4"/>
      <c r="HY308" s="4"/>
      <c r="HZ308" s="4"/>
      <c r="IA308" s="4"/>
      <c r="IB308" s="4"/>
      <c r="IC308" s="4"/>
      <c r="ID308" s="4"/>
      <c r="IE308" s="4"/>
      <c r="IF308" s="4"/>
      <c r="IG308" s="4"/>
      <c r="IH308" s="4"/>
      <c r="II308" s="4"/>
      <c r="IJ308" s="4"/>
      <c r="IK308" s="4"/>
      <c r="IL308" s="4"/>
    </row>
    <row r="309" spans="1:246" s="2" customFormat="1" hidden="1" x14ac:dyDescent="0.25">
      <c r="A309" s="2">
        <v>214</v>
      </c>
      <c r="B309" s="33">
        <f t="shared" ca="1" si="104"/>
        <v>51564</v>
      </c>
      <c r="C309" s="20">
        <f t="shared" si="105"/>
        <v>22131.035388127653</v>
      </c>
      <c r="D309" s="3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c r="HT309" s="4"/>
      <c r="HU309" s="4"/>
      <c r="HV309" s="4"/>
      <c r="HW309" s="4"/>
      <c r="HX309" s="4"/>
      <c r="HY309" s="4"/>
      <c r="HZ309" s="4"/>
      <c r="IA309" s="4"/>
      <c r="IB309" s="4"/>
      <c r="IC309" s="4"/>
      <c r="ID309" s="4"/>
      <c r="IE309" s="4"/>
      <c r="IF309" s="4"/>
      <c r="IG309" s="4"/>
      <c r="IH309" s="4"/>
      <c r="II309" s="4"/>
      <c r="IJ309" s="4"/>
      <c r="IK309" s="4"/>
      <c r="IL309" s="4"/>
    </row>
    <row r="310" spans="1:246" s="2" customFormat="1" hidden="1" x14ac:dyDescent="0.25">
      <c r="A310" s="2">
        <v>215</v>
      </c>
      <c r="B310" s="33">
        <f t="shared" ca="1" si="104"/>
        <v>51595</v>
      </c>
      <c r="C310" s="20">
        <f t="shared" si="105"/>
        <v>21851.490867579709</v>
      </c>
      <c r="D310" s="3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s="4"/>
      <c r="HH310" s="4"/>
      <c r="HI310" s="4"/>
      <c r="HJ310" s="4"/>
      <c r="HK310" s="4"/>
      <c r="HL310" s="4"/>
      <c r="HM310" s="4"/>
      <c r="HN310" s="4"/>
      <c r="HO310" s="4"/>
      <c r="HP310" s="4"/>
      <c r="HQ310" s="4"/>
      <c r="HR310" s="4"/>
      <c r="HS310" s="4"/>
      <c r="HT310" s="4"/>
      <c r="HU310" s="4"/>
      <c r="HV310" s="4"/>
      <c r="HW310" s="4"/>
      <c r="HX310" s="4"/>
      <c r="HY310" s="4"/>
      <c r="HZ310" s="4"/>
      <c r="IA310" s="4"/>
      <c r="IB310" s="4"/>
      <c r="IC310" s="4"/>
      <c r="ID310" s="4"/>
      <c r="IE310" s="4"/>
      <c r="IF310" s="4"/>
      <c r="IG310" s="4"/>
      <c r="IH310" s="4"/>
      <c r="II310" s="4"/>
      <c r="IJ310" s="4"/>
      <c r="IK310" s="4"/>
      <c r="IL310" s="4"/>
    </row>
    <row r="311" spans="1:246" s="2" customFormat="1" hidden="1" x14ac:dyDescent="0.25">
      <c r="A311" s="2">
        <v>216</v>
      </c>
      <c r="B311" s="33">
        <f t="shared" ca="1" si="104"/>
        <v>51625</v>
      </c>
      <c r="C311" s="20">
        <f t="shared" si="105"/>
        <v>21571.946347031764</v>
      </c>
      <c r="D311" s="3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s="4"/>
      <c r="HH311" s="4"/>
      <c r="HI311" s="4"/>
      <c r="HJ311" s="4"/>
      <c r="HK311" s="4"/>
      <c r="HL311" s="4"/>
      <c r="HM311" s="4"/>
      <c r="HN311" s="4"/>
      <c r="HO311" s="4"/>
      <c r="HP311" s="4"/>
      <c r="HQ311" s="4"/>
      <c r="HR311" s="4"/>
      <c r="HS311" s="4"/>
      <c r="HT311" s="4"/>
      <c r="HU311" s="4"/>
      <c r="HV311" s="4"/>
      <c r="HW311" s="4"/>
      <c r="HX311" s="4"/>
      <c r="HY311" s="4"/>
      <c r="HZ311" s="4"/>
      <c r="IA311" s="4"/>
      <c r="IB311" s="4"/>
      <c r="IC311" s="4"/>
      <c r="ID311" s="4"/>
      <c r="IE311" s="4"/>
      <c r="IF311" s="4"/>
      <c r="IG311" s="4"/>
      <c r="IH311" s="4"/>
      <c r="II311" s="4"/>
      <c r="IJ311" s="4"/>
      <c r="IK311" s="4"/>
      <c r="IL311" s="4"/>
    </row>
    <row r="312" spans="1:246" s="2" customFormat="1" hidden="1" x14ac:dyDescent="0.25">
      <c r="A312" s="2">
        <v>217</v>
      </c>
      <c r="B312" s="33">
        <f t="shared" ca="1" si="104"/>
        <v>51656</v>
      </c>
      <c r="C312" s="34">
        <f t="shared" ref="C312:C323" si="106">U67</f>
        <v>38847.401826483743</v>
      </c>
      <c r="D312" s="3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s="4"/>
      <c r="HH312" s="4"/>
      <c r="HI312" s="4"/>
      <c r="HJ312" s="4"/>
      <c r="HK312" s="4"/>
      <c r="HL312" s="4"/>
      <c r="HM312" s="4"/>
      <c r="HN312" s="4"/>
      <c r="HO312" s="4"/>
      <c r="HP312" s="4"/>
      <c r="HQ312" s="4"/>
      <c r="HR312" s="4"/>
      <c r="HS312" s="4"/>
      <c r="HT312" s="4"/>
      <c r="HU312" s="4"/>
      <c r="HV312" s="4"/>
      <c r="HW312" s="4"/>
      <c r="HX312" s="4"/>
      <c r="HY312" s="4"/>
      <c r="HZ312" s="4"/>
      <c r="IA312" s="4"/>
      <c r="IB312" s="4"/>
      <c r="IC312" s="4"/>
      <c r="ID312" s="4"/>
      <c r="IE312" s="4"/>
      <c r="IF312" s="4"/>
      <c r="IG312" s="4"/>
      <c r="IH312" s="4"/>
      <c r="II312" s="4"/>
      <c r="IJ312" s="4"/>
      <c r="IK312" s="4"/>
      <c r="IL312" s="4"/>
    </row>
    <row r="313" spans="1:246" s="2" customFormat="1" hidden="1" x14ac:dyDescent="0.25">
      <c r="A313" s="2">
        <v>218</v>
      </c>
      <c r="B313" s="33">
        <f t="shared" ca="1" si="104"/>
        <v>51686</v>
      </c>
      <c r="C313" s="34">
        <f t="shared" si="106"/>
        <v>21012.857305935875</v>
      </c>
      <c r="D313" s="3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c r="HI313" s="4"/>
      <c r="HJ313" s="4"/>
      <c r="HK313" s="4"/>
      <c r="HL313" s="4"/>
      <c r="HM313" s="4"/>
      <c r="HN313" s="4"/>
      <c r="HO313" s="4"/>
      <c r="HP313" s="4"/>
      <c r="HQ313" s="4"/>
      <c r="HR313" s="4"/>
      <c r="HS313" s="4"/>
      <c r="HT313" s="4"/>
      <c r="HU313" s="4"/>
      <c r="HV313" s="4"/>
      <c r="HW313" s="4"/>
      <c r="HX313" s="4"/>
      <c r="HY313" s="4"/>
      <c r="HZ313" s="4"/>
      <c r="IA313" s="4"/>
      <c r="IB313" s="4"/>
      <c r="IC313" s="4"/>
      <c r="ID313" s="4"/>
      <c r="IE313" s="4"/>
      <c r="IF313" s="4"/>
      <c r="IG313" s="4"/>
      <c r="IH313" s="4"/>
      <c r="II313" s="4"/>
      <c r="IJ313" s="4"/>
      <c r="IK313" s="4"/>
      <c r="IL313" s="4"/>
    </row>
    <row r="314" spans="1:246" s="2" customFormat="1" hidden="1" x14ac:dyDescent="0.25">
      <c r="A314" s="2">
        <v>219</v>
      </c>
      <c r="B314" s="33">
        <f t="shared" ca="1" si="104"/>
        <v>51717</v>
      </c>
      <c r="C314" s="34">
        <f t="shared" si="106"/>
        <v>20733.312785387927</v>
      </c>
      <c r="D314" s="3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s="4"/>
      <c r="HH314" s="4"/>
      <c r="HI314" s="4"/>
      <c r="HJ314" s="4"/>
      <c r="HK314" s="4"/>
      <c r="HL314" s="4"/>
      <c r="HM314" s="4"/>
      <c r="HN314" s="4"/>
      <c r="HO314" s="4"/>
      <c r="HP314" s="4"/>
      <c r="HQ314" s="4"/>
      <c r="HR314" s="4"/>
      <c r="HS314" s="4"/>
      <c r="HT314" s="4"/>
      <c r="HU314" s="4"/>
      <c r="HV314" s="4"/>
      <c r="HW314" s="4"/>
      <c r="HX314" s="4"/>
      <c r="HY314" s="4"/>
      <c r="HZ314" s="4"/>
      <c r="IA314" s="4"/>
      <c r="IB314" s="4"/>
      <c r="IC314" s="4"/>
      <c r="ID314" s="4"/>
      <c r="IE314" s="4"/>
      <c r="IF314" s="4"/>
      <c r="IG314" s="4"/>
      <c r="IH314" s="4"/>
      <c r="II314" s="4"/>
      <c r="IJ314" s="4"/>
      <c r="IK314" s="4"/>
      <c r="IL314" s="4"/>
    </row>
    <row r="315" spans="1:246" s="2" customFormat="1" hidden="1" x14ac:dyDescent="0.25">
      <c r="A315" s="2">
        <v>220</v>
      </c>
      <c r="B315" s="33">
        <f t="shared" ca="1" si="104"/>
        <v>51748</v>
      </c>
      <c r="C315" s="34">
        <f t="shared" si="106"/>
        <v>20453.768264839986</v>
      </c>
      <c r="D315" s="3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c r="HT315" s="4"/>
      <c r="HU315" s="4"/>
      <c r="HV315" s="4"/>
      <c r="HW315" s="4"/>
      <c r="HX315" s="4"/>
      <c r="HY315" s="4"/>
      <c r="HZ315" s="4"/>
      <c r="IA315" s="4"/>
      <c r="IB315" s="4"/>
      <c r="IC315" s="4"/>
      <c r="ID315" s="4"/>
      <c r="IE315" s="4"/>
      <c r="IF315" s="4"/>
      <c r="IG315" s="4"/>
      <c r="IH315" s="4"/>
      <c r="II315" s="4"/>
      <c r="IJ315" s="4"/>
      <c r="IK315" s="4"/>
      <c r="IL315" s="4"/>
    </row>
    <row r="316" spans="1:246" s="2" customFormat="1" hidden="1" x14ac:dyDescent="0.25">
      <c r="A316" s="2">
        <v>221</v>
      </c>
      <c r="B316" s="33">
        <f t="shared" ca="1" si="104"/>
        <v>51778</v>
      </c>
      <c r="C316" s="34">
        <f t="shared" si="106"/>
        <v>20174.223744292038</v>
      </c>
      <c r="D316" s="3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c r="HC316" s="4"/>
      <c r="HD316" s="4"/>
      <c r="HE316" s="4"/>
      <c r="HF316" s="4"/>
      <c r="HG316" s="4"/>
      <c r="HH316" s="4"/>
      <c r="HI316" s="4"/>
      <c r="HJ316" s="4"/>
      <c r="HK316" s="4"/>
      <c r="HL316" s="4"/>
      <c r="HM316" s="4"/>
      <c r="HN316" s="4"/>
      <c r="HO316" s="4"/>
      <c r="HP316" s="4"/>
      <c r="HQ316" s="4"/>
      <c r="HR316" s="4"/>
      <c r="HS316" s="4"/>
      <c r="HT316" s="4"/>
      <c r="HU316" s="4"/>
      <c r="HV316" s="4"/>
      <c r="HW316" s="4"/>
      <c r="HX316" s="4"/>
      <c r="HY316" s="4"/>
      <c r="HZ316" s="4"/>
      <c r="IA316" s="4"/>
      <c r="IB316" s="4"/>
      <c r="IC316" s="4"/>
      <c r="ID316" s="4"/>
      <c r="IE316" s="4"/>
      <c r="IF316" s="4"/>
      <c r="IG316" s="4"/>
      <c r="IH316" s="4"/>
      <c r="II316" s="4"/>
      <c r="IJ316" s="4"/>
      <c r="IK316" s="4"/>
      <c r="IL316" s="4"/>
    </row>
    <row r="317" spans="1:246" s="2" customFormat="1" hidden="1" x14ac:dyDescent="0.25">
      <c r="A317" s="2">
        <v>222</v>
      </c>
      <c r="B317" s="33">
        <f t="shared" ca="1" si="104"/>
        <v>51809</v>
      </c>
      <c r="C317" s="34">
        <f t="shared" si="106"/>
        <v>19894.679223744097</v>
      </c>
      <c r="D317" s="3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row>
    <row r="318" spans="1:246" s="2" customFormat="1" hidden="1" x14ac:dyDescent="0.25">
      <c r="A318" s="2">
        <v>223</v>
      </c>
      <c r="B318" s="33">
        <f t="shared" ca="1" si="104"/>
        <v>51839</v>
      </c>
      <c r="C318" s="34">
        <f t="shared" si="106"/>
        <v>19615.134703196149</v>
      </c>
      <c r="D318" s="3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row>
    <row r="319" spans="1:246" s="2" customFormat="1" hidden="1" x14ac:dyDescent="0.25">
      <c r="A319" s="2">
        <v>224</v>
      </c>
      <c r="B319" s="33">
        <f t="shared" ca="1" si="104"/>
        <v>51870</v>
      </c>
      <c r="C319" s="34">
        <f t="shared" si="106"/>
        <v>19335.590182648204</v>
      </c>
      <c r="D319" s="3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row>
    <row r="320" spans="1:246" s="2" customFormat="1" hidden="1" x14ac:dyDescent="0.25">
      <c r="A320" s="2">
        <v>225</v>
      </c>
      <c r="B320" s="33">
        <f t="shared" ca="1" si="104"/>
        <v>51901</v>
      </c>
      <c r="C320" s="34">
        <f t="shared" si="106"/>
        <v>19056.04566210026</v>
      </c>
      <c r="D320" s="3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row>
    <row r="321" spans="1:247" s="2" customFormat="1" hidden="1" x14ac:dyDescent="0.25">
      <c r="A321" s="2">
        <v>226</v>
      </c>
      <c r="B321" s="33">
        <f t="shared" ca="1" si="104"/>
        <v>51929</v>
      </c>
      <c r="C321" s="34">
        <f t="shared" si="106"/>
        <v>18776.501141552311</v>
      </c>
      <c r="D321" s="3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c r="HC321" s="4"/>
      <c r="HD321" s="4"/>
      <c r="HE321" s="4"/>
      <c r="HF321" s="4"/>
      <c r="HG321" s="4"/>
      <c r="HH321" s="4"/>
      <c r="HI321" s="4"/>
      <c r="HJ321" s="4"/>
      <c r="HK321" s="4"/>
      <c r="HL321" s="4"/>
      <c r="HM321" s="4"/>
      <c r="HN321" s="4"/>
      <c r="HO321" s="4"/>
      <c r="HP321" s="4"/>
      <c r="HQ321" s="4"/>
      <c r="HR321" s="4"/>
      <c r="HS321" s="4"/>
      <c r="HT321" s="4"/>
      <c r="HU321" s="4"/>
      <c r="HV321" s="4"/>
      <c r="HW321" s="4"/>
      <c r="HX321" s="4"/>
      <c r="HY321" s="4"/>
      <c r="HZ321" s="4"/>
      <c r="IA321" s="4"/>
      <c r="IB321" s="4"/>
      <c r="IC321" s="4"/>
      <c r="ID321" s="4"/>
      <c r="IE321" s="4"/>
      <c r="IF321" s="4"/>
      <c r="IG321" s="4"/>
      <c r="IH321" s="4"/>
      <c r="II321" s="4"/>
      <c r="IJ321" s="4"/>
      <c r="IK321" s="4"/>
      <c r="IL321" s="4"/>
    </row>
    <row r="322" spans="1:247" s="2" customFormat="1" hidden="1" x14ac:dyDescent="0.25">
      <c r="A322" s="2">
        <v>227</v>
      </c>
      <c r="B322" s="33">
        <f t="shared" ca="1" si="104"/>
        <v>51960</v>
      </c>
      <c r="C322" s="34">
        <f t="shared" si="106"/>
        <v>18496.956621004367</v>
      </c>
      <c r="D322" s="3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s="4"/>
      <c r="HH322" s="4"/>
      <c r="HI322" s="4"/>
      <c r="HJ322" s="4"/>
      <c r="HK322" s="4"/>
      <c r="HL322" s="4"/>
      <c r="HM322" s="4"/>
      <c r="HN322" s="4"/>
      <c r="HO322" s="4"/>
      <c r="HP322" s="4"/>
      <c r="HQ322" s="4"/>
      <c r="HR322" s="4"/>
      <c r="HS322" s="4"/>
      <c r="HT322" s="4"/>
      <c r="HU322" s="4"/>
      <c r="HV322" s="4"/>
      <c r="HW322" s="4"/>
      <c r="HX322" s="4"/>
      <c r="HY322" s="4"/>
      <c r="HZ322" s="4"/>
      <c r="IA322" s="4"/>
      <c r="IB322" s="4"/>
      <c r="IC322" s="4"/>
      <c r="ID322" s="4"/>
      <c r="IE322" s="4"/>
      <c r="IF322" s="4"/>
      <c r="IG322" s="4"/>
      <c r="IH322" s="4"/>
      <c r="II322" s="4"/>
      <c r="IJ322" s="4"/>
      <c r="IK322" s="4"/>
      <c r="IL322" s="4"/>
    </row>
    <row r="323" spans="1:247" s="2" customFormat="1" hidden="1" x14ac:dyDescent="0.25">
      <c r="A323" s="2">
        <v>228</v>
      </c>
      <c r="B323" s="33">
        <f t="shared" ca="1" si="104"/>
        <v>51990</v>
      </c>
      <c r="C323" s="34">
        <f t="shared" si="106"/>
        <v>18217.412100456422</v>
      </c>
      <c r="D323" s="3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c r="HU323" s="4"/>
      <c r="HV323" s="4"/>
      <c r="HW323" s="4"/>
      <c r="HX323" s="4"/>
      <c r="HY323" s="4"/>
      <c r="HZ323" s="4"/>
      <c r="IA323" s="4"/>
      <c r="IB323" s="4"/>
      <c r="IC323" s="4"/>
      <c r="ID323" s="4"/>
      <c r="IE323" s="4"/>
      <c r="IF323" s="4"/>
      <c r="IG323" s="4"/>
      <c r="IH323" s="4"/>
      <c r="II323" s="4"/>
      <c r="IJ323" s="4"/>
      <c r="IK323" s="4"/>
      <c r="IL323" s="4"/>
    </row>
    <row r="324" spans="1:247" s="2" customFormat="1" hidden="1" x14ac:dyDescent="0.25">
      <c r="A324" s="2">
        <v>229</v>
      </c>
      <c r="B324" s="33">
        <f t="shared" ca="1" si="104"/>
        <v>52021</v>
      </c>
      <c r="C324" s="34">
        <f t="shared" ref="C324:C335" si="107">Y67</f>
        <v>34215.367579908401</v>
      </c>
      <c r="D324" s="3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c r="HC324" s="4"/>
      <c r="HD324" s="4"/>
      <c r="HE324" s="4"/>
      <c r="HF324" s="4"/>
      <c r="HG324" s="4"/>
      <c r="HH324" s="4"/>
      <c r="HI324" s="4"/>
      <c r="HJ324" s="4"/>
      <c r="HK324" s="4"/>
      <c r="HL324" s="4"/>
      <c r="HM324" s="4"/>
      <c r="HN324" s="4"/>
      <c r="HO324" s="4"/>
      <c r="HP324" s="4"/>
      <c r="HQ324" s="4"/>
      <c r="HR324" s="4"/>
      <c r="HS324" s="4"/>
      <c r="HT324" s="4"/>
      <c r="HU324" s="4"/>
      <c r="HV324" s="4"/>
      <c r="HW324" s="4"/>
      <c r="HX324" s="4"/>
      <c r="HY324" s="4"/>
      <c r="HZ324" s="4"/>
      <c r="IA324" s="4"/>
      <c r="IB324" s="4"/>
      <c r="IC324" s="4"/>
      <c r="ID324" s="4"/>
      <c r="IE324" s="4"/>
      <c r="IF324" s="4"/>
      <c r="IG324" s="4"/>
      <c r="IH324" s="4"/>
      <c r="II324" s="4"/>
      <c r="IJ324" s="4"/>
      <c r="IK324" s="4"/>
      <c r="IL324" s="4"/>
    </row>
    <row r="325" spans="1:247" s="2" customFormat="1" hidden="1" x14ac:dyDescent="0.25">
      <c r="A325" s="2">
        <v>230</v>
      </c>
      <c r="B325" s="33">
        <f t="shared" ca="1" si="104"/>
        <v>52051</v>
      </c>
      <c r="C325" s="34">
        <f t="shared" si="107"/>
        <v>17658.323059360533</v>
      </c>
      <c r="D325" s="3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s="4"/>
      <c r="HH325" s="4"/>
      <c r="HI325" s="4"/>
      <c r="HJ325" s="4"/>
      <c r="HK325" s="4"/>
      <c r="HL325" s="4"/>
      <c r="HM325" s="4"/>
      <c r="HN325" s="4"/>
      <c r="HO325" s="4"/>
      <c r="HP325" s="4"/>
      <c r="HQ325" s="4"/>
      <c r="HR325" s="4"/>
      <c r="HS325" s="4"/>
      <c r="HT325" s="4"/>
      <c r="HU325" s="4"/>
      <c r="HV325" s="4"/>
      <c r="HW325" s="4"/>
      <c r="HX325" s="4"/>
      <c r="HY325" s="4"/>
      <c r="HZ325" s="4"/>
      <c r="IA325" s="4"/>
      <c r="IB325" s="4"/>
      <c r="IC325" s="4"/>
      <c r="ID325" s="4"/>
      <c r="IE325" s="4"/>
      <c r="IF325" s="4"/>
      <c r="IG325" s="4"/>
      <c r="IH325" s="4"/>
      <c r="II325" s="4"/>
      <c r="IJ325" s="4"/>
      <c r="IK325" s="4"/>
      <c r="IL325" s="4"/>
    </row>
    <row r="326" spans="1:247" s="2" customFormat="1" hidden="1" x14ac:dyDescent="0.25">
      <c r="A326" s="2">
        <v>231</v>
      </c>
      <c r="B326" s="33">
        <f t="shared" ca="1" si="104"/>
        <v>52082</v>
      </c>
      <c r="C326" s="34">
        <f t="shared" si="107"/>
        <v>17378.778538812585</v>
      </c>
      <c r="D326" s="3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c r="HC326" s="4"/>
      <c r="HD326" s="4"/>
      <c r="HE326" s="4"/>
      <c r="HF326" s="4"/>
      <c r="HG326" s="4"/>
      <c r="HH326" s="4"/>
      <c r="HI326" s="4"/>
      <c r="HJ326" s="4"/>
      <c r="HK326" s="4"/>
      <c r="HL326" s="4"/>
      <c r="HM326" s="4"/>
      <c r="HN326" s="4"/>
      <c r="HO326" s="4"/>
      <c r="HP326" s="4"/>
      <c r="HQ326" s="4"/>
      <c r="HR326" s="4"/>
      <c r="HS326" s="4"/>
      <c r="HT326" s="4"/>
      <c r="HU326" s="4"/>
      <c r="HV326" s="4"/>
      <c r="HW326" s="4"/>
      <c r="HX326" s="4"/>
      <c r="HY326" s="4"/>
      <c r="HZ326" s="4"/>
      <c r="IA326" s="4"/>
      <c r="IB326" s="4"/>
      <c r="IC326" s="4"/>
      <c r="ID326" s="4"/>
      <c r="IE326" s="4"/>
      <c r="IF326" s="4"/>
      <c r="IG326" s="4"/>
      <c r="IH326" s="4"/>
      <c r="II326" s="4"/>
      <c r="IJ326" s="4"/>
      <c r="IK326" s="4"/>
      <c r="IL326" s="4"/>
    </row>
    <row r="327" spans="1:247" s="2" customFormat="1" hidden="1" x14ac:dyDescent="0.25">
      <c r="A327" s="2">
        <v>232</v>
      </c>
      <c r="B327" s="33">
        <f t="shared" ca="1" si="104"/>
        <v>52113</v>
      </c>
      <c r="C327" s="34">
        <f t="shared" si="107"/>
        <v>17099.23401826464</v>
      </c>
      <c r="D327" s="3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c r="HT327" s="4"/>
      <c r="HU327" s="4"/>
      <c r="HV327" s="4"/>
      <c r="HW327" s="4"/>
      <c r="HX327" s="4"/>
      <c r="HY327" s="4"/>
      <c r="HZ327" s="4"/>
      <c r="IA327" s="4"/>
      <c r="IB327" s="4"/>
      <c r="IC327" s="4"/>
      <c r="ID327" s="4"/>
      <c r="IE327" s="4"/>
      <c r="IF327" s="4"/>
      <c r="IG327" s="4"/>
      <c r="IH327" s="4"/>
      <c r="II327" s="4"/>
      <c r="IJ327" s="4"/>
      <c r="IK327" s="4"/>
      <c r="IL327" s="4"/>
    </row>
    <row r="328" spans="1:247" s="2" customFormat="1" hidden="1" x14ac:dyDescent="0.25">
      <c r="A328" s="2">
        <v>233</v>
      </c>
      <c r="B328" s="33">
        <f t="shared" ca="1" si="104"/>
        <v>52143</v>
      </c>
      <c r="C328" s="34">
        <f t="shared" si="107"/>
        <v>16819.689497716696</v>
      </c>
      <c r="D328" s="3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s="4"/>
      <c r="HH328" s="4"/>
      <c r="HI328" s="4"/>
      <c r="HJ328" s="4"/>
      <c r="HK328" s="4"/>
      <c r="HL328" s="4"/>
      <c r="HM328" s="4"/>
      <c r="HN328" s="4"/>
      <c r="HO328" s="4"/>
      <c r="HP328" s="4"/>
      <c r="HQ328" s="4"/>
      <c r="HR328" s="4"/>
      <c r="HS328" s="4"/>
      <c r="HT328" s="4"/>
      <c r="HU328" s="4"/>
      <c r="HV328" s="4"/>
      <c r="HW328" s="4"/>
      <c r="HX328" s="4"/>
      <c r="HY328" s="4"/>
      <c r="HZ328" s="4"/>
      <c r="IA328" s="4"/>
      <c r="IB328" s="4"/>
      <c r="IC328" s="4"/>
      <c r="ID328" s="4"/>
      <c r="IE328" s="4"/>
      <c r="IF328" s="4"/>
      <c r="IG328" s="4"/>
      <c r="IH328" s="4"/>
      <c r="II328" s="4"/>
      <c r="IJ328" s="4"/>
      <c r="IK328" s="4"/>
      <c r="IL328" s="4"/>
    </row>
    <row r="329" spans="1:247" s="2" customFormat="1" hidden="1" x14ac:dyDescent="0.25">
      <c r="A329" s="2">
        <v>234</v>
      </c>
      <c r="B329" s="33">
        <f t="shared" ca="1" si="104"/>
        <v>52174</v>
      </c>
      <c r="C329" s="34">
        <f t="shared" si="107"/>
        <v>16540.144977168751</v>
      </c>
      <c r="D329" s="3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c r="GK329" s="4"/>
      <c r="GL329" s="4"/>
      <c r="GM329" s="4"/>
      <c r="GN329" s="4"/>
      <c r="GO329" s="4"/>
      <c r="GP329" s="4"/>
      <c r="GQ329" s="4"/>
      <c r="GR329" s="4"/>
      <c r="GS329" s="4"/>
      <c r="GT329" s="4"/>
      <c r="GU329" s="4"/>
      <c r="GV329" s="4"/>
      <c r="GW329" s="4"/>
      <c r="GX329" s="4"/>
      <c r="GY329" s="4"/>
      <c r="GZ329" s="4"/>
      <c r="HA329" s="4"/>
      <c r="HB329" s="4"/>
      <c r="HC329" s="4"/>
      <c r="HD329" s="4"/>
      <c r="HE329" s="4"/>
      <c r="HF329" s="4"/>
      <c r="HG329" s="4"/>
      <c r="HH329" s="4"/>
      <c r="HI329" s="4"/>
      <c r="HJ329" s="4"/>
      <c r="HK329" s="4"/>
      <c r="HL329" s="4"/>
      <c r="HM329" s="4"/>
      <c r="HN329" s="4"/>
      <c r="HO329" s="4"/>
      <c r="HP329" s="4"/>
      <c r="HQ329" s="4"/>
      <c r="HR329" s="4"/>
      <c r="HS329" s="4"/>
      <c r="HT329" s="4"/>
      <c r="HU329" s="4"/>
      <c r="HV329" s="4"/>
      <c r="HW329" s="4"/>
      <c r="HX329" s="4"/>
      <c r="HY329" s="4"/>
      <c r="HZ329" s="4"/>
      <c r="IA329" s="4"/>
      <c r="IB329" s="4"/>
      <c r="IC329" s="4"/>
      <c r="ID329" s="4"/>
      <c r="IE329" s="4"/>
      <c r="IF329" s="4"/>
      <c r="IG329" s="4"/>
      <c r="IH329" s="4"/>
      <c r="II329" s="4"/>
      <c r="IJ329" s="4"/>
      <c r="IK329" s="4"/>
      <c r="IL329" s="4"/>
    </row>
    <row r="330" spans="1:247" s="2" customFormat="1" hidden="1" x14ac:dyDescent="0.25">
      <c r="A330" s="2">
        <v>235</v>
      </c>
      <c r="B330" s="33">
        <f t="shared" ca="1" si="104"/>
        <v>52204</v>
      </c>
      <c r="C330" s="34">
        <f t="shared" si="107"/>
        <v>16260.600456620805</v>
      </c>
      <c r="D330" s="3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c r="HR330" s="4"/>
      <c r="HS330" s="4"/>
      <c r="HT330" s="4"/>
      <c r="HU330" s="4"/>
      <c r="HV330" s="4"/>
      <c r="HW330" s="4"/>
      <c r="HX330" s="4"/>
      <c r="HY330" s="4"/>
      <c r="HZ330" s="4"/>
      <c r="IA330" s="4"/>
      <c r="IB330" s="4"/>
      <c r="IC330" s="4"/>
      <c r="ID330" s="4"/>
      <c r="IE330" s="4"/>
      <c r="IF330" s="4"/>
      <c r="IG330" s="4"/>
      <c r="IH330" s="4"/>
      <c r="II330" s="4"/>
      <c r="IJ330" s="4"/>
      <c r="IK330" s="4"/>
      <c r="IL330" s="4"/>
    </row>
    <row r="331" spans="1:247" s="2" customFormat="1" hidden="1" x14ac:dyDescent="0.25">
      <c r="A331" s="2">
        <v>236</v>
      </c>
      <c r="B331" s="33">
        <f t="shared" ca="1" si="104"/>
        <v>52235</v>
      </c>
      <c r="C331" s="34">
        <f t="shared" si="107"/>
        <v>15981.05593607286</v>
      </c>
      <c r="D331" s="3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4"/>
      <c r="GE331" s="4"/>
      <c r="GF331" s="4"/>
      <c r="GG331" s="4"/>
      <c r="GH331" s="4"/>
      <c r="GI331" s="4"/>
      <c r="GJ331" s="4"/>
      <c r="GK331" s="4"/>
      <c r="GL331" s="4"/>
      <c r="GM331" s="4"/>
      <c r="GN331" s="4"/>
      <c r="GO331" s="4"/>
      <c r="GP331" s="4"/>
      <c r="GQ331" s="4"/>
      <c r="GR331" s="4"/>
      <c r="GS331" s="4"/>
      <c r="GT331" s="4"/>
      <c r="GU331" s="4"/>
      <c r="GV331" s="4"/>
      <c r="GW331" s="4"/>
      <c r="GX331" s="4"/>
      <c r="GY331" s="4"/>
      <c r="GZ331" s="4"/>
      <c r="HA331" s="4"/>
      <c r="HB331" s="4"/>
      <c r="HC331" s="4"/>
      <c r="HD331" s="4"/>
      <c r="HE331" s="4"/>
      <c r="HF331" s="4"/>
      <c r="HG331" s="4"/>
      <c r="HH331" s="4"/>
      <c r="HI331" s="4"/>
      <c r="HJ331" s="4"/>
      <c r="HK331" s="4"/>
      <c r="HL331" s="4"/>
      <c r="HM331" s="4"/>
      <c r="HN331" s="4"/>
      <c r="HO331" s="4"/>
      <c r="HP331" s="4"/>
      <c r="HQ331" s="4"/>
      <c r="HR331" s="4"/>
      <c r="HS331" s="4"/>
      <c r="HT331" s="4"/>
      <c r="HU331" s="4"/>
      <c r="HV331" s="4"/>
      <c r="HW331" s="4"/>
      <c r="HX331" s="4"/>
      <c r="HY331" s="4"/>
      <c r="HZ331" s="4"/>
      <c r="IA331" s="4"/>
      <c r="IB331" s="4"/>
      <c r="IC331" s="4"/>
      <c r="ID331" s="4"/>
      <c r="IE331" s="4"/>
      <c r="IF331" s="4"/>
      <c r="IG331" s="4"/>
      <c r="IH331" s="4"/>
      <c r="II331" s="4"/>
      <c r="IJ331" s="4"/>
      <c r="IK331" s="4"/>
      <c r="IL331" s="4"/>
    </row>
    <row r="332" spans="1:247" s="2" customFormat="1" hidden="1" x14ac:dyDescent="0.25">
      <c r="A332" s="2">
        <v>237</v>
      </c>
      <c r="B332" s="33">
        <f t="shared" ca="1" si="104"/>
        <v>52266</v>
      </c>
      <c r="C332" s="34">
        <f t="shared" si="107"/>
        <v>15701.511415524916</v>
      </c>
      <c r="D332" s="3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4"/>
      <c r="GE332" s="4"/>
      <c r="GF332" s="4"/>
      <c r="GG332" s="4"/>
      <c r="GH332" s="4"/>
      <c r="GI332" s="4"/>
      <c r="GJ332" s="4"/>
      <c r="GK332" s="4"/>
      <c r="GL332" s="4"/>
      <c r="GM332" s="4"/>
      <c r="GN332" s="4"/>
      <c r="GO332" s="4"/>
      <c r="GP332" s="4"/>
      <c r="GQ332" s="4"/>
      <c r="GR332" s="4"/>
      <c r="GS332" s="4"/>
      <c r="GT332" s="4"/>
      <c r="GU332" s="4"/>
      <c r="GV332" s="4"/>
      <c r="GW332" s="4"/>
      <c r="GX332" s="4"/>
      <c r="GY332" s="4"/>
      <c r="GZ332" s="4"/>
      <c r="HA332" s="4"/>
      <c r="HB332" s="4"/>
      <c r="HC332" s="4"/>
      <c r="HD332" s="4"/>
      <c r="HE332" s="4"/>
      <c r="HF332" s="4"/>
      <c r="HG332" s="4"/>
      <c r="HH332" s="4"/>
      <c r="HI332" s="4"/>
      <c r="HJ332" s="4"/>
      <c r="HK332" s="4"/>
      <c r="HL332" s="4"/>
      <c r="HM332" s="4"/>
      <c r="HN332" s="4"/>
      <c r="HO332" s="4"/>
      <c r="HP332" s="4"/>
      <c r="HQ332" s="4"/>
      <c r="HR332" s="4"/>
      <c r="HS332" s="4"/>
      <c r="HT332" s="4"/>
      <c r="HU332" s="4"/>
      <c r="HV332" s="4"/>
      <c r="HW332" s="4"/>
      <c r="HX332" s="4"/>
      <c r="HY332" s="4"/>
      <c r="HZ332" s="4"/>
      <c r="IA332" s="4"/>
      <c r="IB332" s="4"/>
      <c r="IC332" s="4"/>
      <c r="ID332" s="4"/>
      <c r="IE332" s="4"/>
      <c r="IF332" s="4"/>
      <c r="IG332" s="4"/>
      <c r="IH332" s="4"/>
      <c r="II332" s="4"/>
      <c r="IJ332" s="4"/>
      <c r="IK332" s="4"/>
      <c r="IL332" s="4"/>
    </row>
    <row r="333" spans="1:247" s="2" customFormat="1" hidden="1" x14ac:dyDescent="0.25">
      <c r="A333" s="2">
        <v>238</v>
      </c>
      <c r="B333" s="33">
        <f t="shared" ca="1" si="104"/>
        <v>52294</v>
      </c>
      <c r="C333" s="34">
        <f t="shared" si="107"/>
        <v>15421.966894976969</v>
      </c>
      <c r="D333" s="3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4"/>
      <c r="GE333" s="4"/>
      <c r="GF333" s="4"/>
      <c r="GG333" s="4"/>
      <c r="GH333" s="4"/>
      <c r="GI333" s="4"/>
      <c r="GJ333" s="4"/>
      <c r="GK333" s="4"/>
      <c r="GL333" s="4"/>
      <c r="GM333" s="4"/>
      <c r="GN333" s="4"/>
      <c r="GO333" s="4"/>
      <c r="GP333" s="4"/>
      <c r="GQ333" s="4"/>
      <c r="GR333" s="4"/>
      <c r="GS333" s="4"/>
      <c r="GT333" s="4"/>
      <c r="GU333" s="4"/>
      <c r="GV333" s="4"/>
      <c r="GW333" s="4"/>
      <c r="GX333" s="4"/>
      <c r="GY333" s="4"/>
      <c r="GZ333" s="4"/>
      <c r="HA333" s="4"/>
      <c r="HB333" s="4"/>
      <c r="HC333" s="4"/>
      <c r="HD333" s="4"/>
      <c r="HE333" s="4"/>
      <c r="HF333" s="4"/>
      <c r="HG333" s="4"/>
      <c r="HH333" s="4"/>
      <c r="HI333" s="4"/>
      <c r="HJ333" s="4"/>
      <c r="HK333" s="4"/>
      <c r="HL333" s="4"/>
      <c r="HM333" s="4"/>
      <c r="HN333" s="4"/>
      <c r="HO333" s="4"/>
      <c r="HP333" s="4"/>
      <c r="HQ333" s="4"/>
      <c r="HR333" s="4"/>
      <c r="HS333" s="4"/>
      <c r="HT333" s="4"/>
      <c r="HU333" s="4"/>
      <c r="HV333" s="4"/>
      <c r="HW333" s="4"/>
      <c r="HX333" s="4"/>
      <c r="HY333" s="4"/>
      <c r="HZ333" s="4"/>
      <c r="IA333" s="4"/>
      <c r="IB333" s="4"/>
      <c r="IC333" s="4"/>
      <c r="ID333" s="4"/>
      <c r="IE333" s="4"/>
      <c r="IF333" s="4"/>
      <c r="IG333" s="4"/>
      <c r="IH333" s="4"/>
      <c r="II333" s="4"/>
      <c r="IJ333" s="4"/>
      <c r="IK333" s="4"/>
      <c r="IL333" s="4"/>
    </row>
    <row r="334" spans="1:247" s="2" customFormat="1" hidden="1" x14ac:dyDescent="0.25">
      <c r="A334" s="2">
        <v>239</v>
      </c>
      <c r="B334" s="33">
        <f t="shared" ca="1" si="104"/>
        <v>52325</v>
      </c>
      <c r="C334" s="34">
        <f t="shared" si="107"/>
        <v>15142.422374429025</v>
      </c>
      <c r="D334" s="3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c r="FC334" s="4"/>
      <c r="FD334" s="4"/>
      <c r="FE334" s="4"/>
      <c r="FF334" s="4"/>
      <c r="FG334" s="4"/>
      <c r="FH334" s="4"/>
      <c r="FI334" s="4"/>
      <c r="FJ334" s="4"/>
      <c r="FK334" s="4"/>
      <c r="FL334" s="4"/>
      <c r="FM334" s="4"/>
      <c r="FN334" s="4"/>
      <c r="FO334" s="4"/>
      <c r="FP334" s="4"/>
      <c r="FQ334" s="4"/>
      <c r="FR334" s="4"/>
      <c r="FS334" s="4"/>
      <c r="FT334" s="4"/>
      <c r="FU334" s="4"/>
      <c r="FV334" s="4"/>
      <c r="FW334" s="4"/>
      <c r="FX334" s="4"/>
      <c r="FY334" s="4"/>
      <c r="FZ334" s="4"/>
      <c r="GA334" s="4"/>
      <c r="GB334" s="4"/>
      <c r="GC334" s="4"/>
      <c r="GD334" s="4"/>
      <c r="GE334" s="4"/>
      <c r="GF334" s="4"/>
      <c r="GG334" s="4"/>
      <c r="GH334" s="4"/>
      <c r="GI334" s="4"/>
      <c r="GJ334" s="4"/>
      <c r="GK334" s="4"/>
      <c r="GL334" s="4"/>
      <c r="GM334" s="4"/>
      <c r="GN334" s="4"/>
      <c r="GO334" s="4"/>
      <c r="GP334" s="4"/>
      <c r="GQ334" s="4"/>
      <c r="GR334" s="4"/>
      <c r="GS334" s="4"/>
      <c r="GT334" s="4"/>
      <c r="GU334" s="4"/>
      <c r="GV334" s="4"/>
      <c r="GW334" s="4"/>
      <c r="GX334" s="4"/>
      <c r="GY334" s="4"/>
      <c r="GZ334" s="4"/>
      <c r="HA334" s="4"/>
      <c r="HB334" s="4"/>
      <c r="HC334" s="4"/>
      <c r="HD334" s="4"/>
      <c r="HE334" s="4"/>
      <c r="HF334" s="4"/>
      <c r="HG334" s="4"/>
      <c r="HH334" s="4"/>
      <c r="HI334" s="4"/>
      <c r="HJ334" s="4"/>
      <c r="HK334" s="4"/>
      <c r="HL334" s="4"/>
      <c r="HM334" s="4"/>
      <c r="HN334" s="4"/>
      <c r="HO334" s="4"/>
      <c r="HP334" s="4"/>
      <c r="HQ334" s="4"/>
      <c r="HR334" s="4"/>
      <c r="HS334" s="4"/>
      <c r="HT334" s="4"/>
      <c r="HU334" s="4"/>
      <c r="HV334" s="4"/>
      <c r="HW334" s="4"/>
      <c r="HX334" s="4"/>
      <c r="HY334" s="4"/>
      <c r="HZ334" s="4"/>
      <c r="IA334" s="4"/>
      <c r="IB334" s="4"/>
      <c r="IC334" s="4"/>
      <c r="ID334" s="4"/>
      <c r="IE334" s="4"/>
      <c r="IF334" s="4"/>
      <c r="IG334" s="4"/>
      <c r="IH334" s="4"/>
      <c r="II334" s="4"/>
      <c r="IJ334" s="4"/>
      <c r="IK334" s="4"/>
      <c r="IL334" s="4"/>
    </row>
    <row r="335" spans="1:247" s="2" customFormat="1" hidden="1" x14ac:dyDescent="0.25">
      <c r="A335" s="2">
        <v>240</v>
      </c>
      <c r="B335" s="33">
        <f t="shared" ca="1" si="104"/>
        <v>52355</v>
      </c>
      <c r="C335" s="34">
        <f t="shared" si="107"/>
        <v>18648.87785388108</v>
      </c>
      <c r="D335" s="3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c r="FQ335" s="4"/>
      <c r="FR335" s="4"/>
      <c r="FS335" s="4"/>
      <c r="FT335" s="4"/>
      <c r="FU335" s="4"/>
      <c r="FV335" s="4"/>
      <c r="FW335" s="4"/>
      <c r="FX335" s="4"/>
      <c r="FY335" s="4"/>
      <c r="FZ335" s="4"/>
      <c r="GA335" s="4"/>
      <c r="GB335" s="4"/>
      <c r="GC335" s="4"/>
      <c r="GD335" s="4"/>
      <c r="GE335" s="4"/>
      <c r="GF335" s="4"/>
      <c r="GG335" s="4"/>
      <c r="GH335" s="4"/>
      <c r="GI335" s="4"/>
      <c r="GJ335" s="4"/>
      <c r="GK335" s="4"/>
      <c r="GL335" s="4"/>
      <c r="GM335" s="4"/>
      <c r="GN335" s="4"/>
      <c r="GO335" s="4"/>
      <c r="GP335" s="4"/>
      <c r="GQ335" s="4"/>
      <c r="GR335" s="4"/>
      <c r="GS335" s="4"/>
      <c r="GT335" s="4"/>
      <c r="GU335" s="4"/>
      <c r="GV335" s="4"/>
      <c r="GW335" s="4"/>
      <c r="GX335" s="4"/>
      <c r="GY335" s="4"/>
      <c r="GZ335" s="4"/>
      <c r="HA335" s="4"/>
      <c r="HB335" s="4"/>
      <c r="HC335" s="4"/>
      <c r="HD335" s="4"/>
      <c r="HE335" s="4"/>
      <c r="HF335" s="4"/>
      <c r="HG335" s="4"/>
      <c r="HH335" s="4"/>
      <c r="HI335" s="4"/>
      <c r="HJ335" s="4"/>
      <c r="HK335" s="4"/>
      <c r="HL335" s="4"/>
      <c r="HM335" s="4"/>
      <c r="HN335" s="4"/>
      <c r="HO335" s="4"/>
      <c r="HP335" s="4"/>
      <c r="HQ335" s="4"/>
      <c r="HR335" s="4"/>
      <c r="HS335" s="4"/>
      <c r="HT335" s="4"/>
      <c r="HU335" s="4"/>
      <c r="HV335" s="4"/>
      <c r="HW335" s="4"/>
      <c r="HX335" s="4"/>
      <c r="HY335" s="4"/>
      <c r="HZ335" s="4"/>
      <c r="IA335" s="4"/>
      <c r="IB335" s="4"/>
      <c r="IC335" s="4"/>
      <c r="ID335" s="4"/>
      <c r="IE335" s="4"/>
      <c r="IF335" s="4"/>
      <c r="IG335" s="4"/>
      <c r="IH335" s="4"/>
      <c r="II335" s="4"/>
      <c r="IJ335" s="4"/>
      <c r="IK335" s="4"/>
      <c r="IL335" s="4"/>
    </row>
    <row r="336" spans="1:247" s="2" customFormat="1" hidden="1" x14ac:dyDescent="0.25">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c r="FQ336" s="4"/>
      <c r="FR336" s="4"/>
      <c r="FS336" s="4"/>
      <c r="FT336" s="4"/>
      <c r="FU336" s="4"/>
      <c r="FV336" s="4"/>
      <c r="FW336" s="4"/>
      <c r="FX336" s="4"/>
      <c r="FY336" s="4"/>
      <c r="FZ336" s="4"/>
      <c r="GA336" s="4"/>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c r="HC336" s="4"/>
      <c r="HD336" s="4"/>
      <c r="HE336" s="4"/>
      <c r="HF336" s="4"/>
      <c r="HG336" s="4"/>
      <c r="HH336" s="4"/>
      <c r="HI336" s="4"/>
      <c r="HJ336" s="4"/>
      <c r="HK336" s="4"/>
      <c r="HL336" s="4"/>
      <c r="HM336" s="4"/>
      <c r="HN336" s="4"/>
      <c r="HO336" s="4"/>
      <c r="HP336" s="4"/>
      <c r="HQ336" s="4"/>
      <c r="HR336" s="4"/>
      <c r="HS336" s="4"/>
      <c r="HT336" s="4"/>
      <c r="HU336" s="4"/>
      <c r="HV336" s="4"/>
      <c r="HW336" s="4"/>
      <c r="HX336" s="4"/>
      <c r="HY336" s="4"/>
      <c r="HZ336" s="4"/>
      <c r="IA336" s="4"/>
      <c r="IB336" s="4"/>
      <c r="IC336" s="4"/>
      <c r="ID336" s="4"/>
      <c r="IE336" s="4"/>
      <c r="IF336" s="4"/>
      <c r="IG336" s="4"/>
      <c r="IH336" s="4"/>
      <c r="II336" s="4"/>
      <c r="IJ336" s="4"/>
      <c r="IK336" s="4"/>
      <c r="IL336" s="4"/>
      <c r="IM336" s="4"/>
    </row>
    <row r="337" spans="1:247"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4"/>
      <c r="FI337" s="4"/>
      <c r="FJ337" s="4"/>
      <c r="FK337" s="4"/>
      <c r="FL337" s="4"/>
      <c r="FM337" s="4"/>
      <c r="FN337" s="4"/>
      <c r="FO337" s="4"/>
      <c r="FP337" s="4"/>
      <c r="FQ337" s="4"/>
      <c r="FR337" s="4"/>
      <c r="FS337" s="4"/>
      <c r="FT337" s="4"/>
      <c r="FU337" s="4"/>
      <c r="FV337" s="4"/>
      <c r="FW337" s="4"/>
      <c r="FX337" s="4"/>
      <c r="FY337" s="4"/>
      <c r="FZ337" s="4"/>
      <c r="GA337" s="4"/>
      <c r="GB337" s="4"/>
      <c r="GC337" s="4"/>
      <c r="GD337" s="4"/>
      <c r="GE337" s="4"/>
      <c r="GF337" s="4"/>
      <c r="GG337" s="4"/>
      <c r="GH337" s="4"/>
      <c r="GI337" s="4"/>
      <c r="GJ337" s="4"/>
      <c r="GK337" s="4"/>
      <c r="GL337" s="4"/>
      <c r="GM337" s="4"/>
      <c r="GN337" s="4"/>
      <c r="GO337" s="4"/>
      <c r="GP337" s="4"/>
      <c r="GQ337" s="4"/>
      <c r="GR337" s="4"/>
      <c r="GS337" s="4"/>
      <c r="GT337" s="4"/>
      <c r="GU337" s="4"/>
      <c r="GV337" s="4"/>
      <c r="GW337" s="4"/>
      <c r="GX337" s="4"/>
      <c r="GY337" s="4"/>
      <c r="GZ337" s="4"/>
      <c r="HA337" s="4"/>
      <c r="HB337" s="4"/>
      <c r="HC337" s="4"/>
      <c r="HD337" s="4"/>
      <c r="HE337" s="4"/>
      <c r="HF337" s="4"/>
      <c r="HG337" s="4"/>
      <c r="HH337" s="4"/>
      <c r="HI337" s="4"/>
      <c r="HJ337" s="4"/>
      <c r="HK337" s="4"/>
      <c r="HL337" s="4"/>
      <c r="HM337" s="4"/>
      <c r="HN337" s="4"/>
      <c r="HO337" s="4"/>
      <c r="HP337" s="4"/>
      <c r="HQ337" s="4"/>
      <c r="HR337" s="4"/>
      <c r="HS337" s="4"/>
      <c r="HT337" s="4"/>
      <c r="HU337" s="4"/>
      <c r="HV337" s="4"/>
      <c r="HW337" s="4"/>
      <c r="HX337" s="4"/>
      <c r="HY337" s="4"/>
      <c r="HZ337" s="4"/>
      <c r="IA337" s="4"/>
      <c r="IB337" s="4"/>
      <c r="IC337" s="4"/>
      <c r="ID337" s="4"/>
      <c r="IE337" s="4"/>
      <c r="IF337" s="4"/>
      <c r="IG337" s="4"/>
      <c r="IH337" s="4"/>
      <c r="II337" s="4"/>
      <c r="IJ337" s="4"/>
      <c r="IK337" s="4"/>
      <c r="IL337" s="4"/>
      <c r="IM337" s="4"/>
    </row>
  </sheetData>
  <sheetProtection algorithmName="SHA-512" hashValue="ewOf/01ihvWv6idDdN1SUgu0v7p9yYIoZpW568llfyOxIngYteb39bfKtUQOV6aN58XtKbsMk/1U/0uo01+pAA==" saltValue="sIJ733i9jXz99RedmKNu9Q==" spinCount="100000" sheet="1" objects="1" scenarios="1"/>
  <mergeCells count="96">
    <mergeCell ref="A92:B93"/>
    <mergeCell ref="C92:F92"/>
    <mergeCell ref="C93:F93"/>
    <mergeCell ref="A85:J85"/>
    <mergeCell ref="A86:N86"/>
    <mergeCell ref="A87:N87"/>
    <mergeCell ref="A88:N88"/>
    <mergeCell ref="A90:B90"/>
    <mergeCell ref="C90:F90"/>
    <mergeCell ref="V65:Y65"/>
    <mergeCell ref="Z65:AC65"/>
    <mergeCell ref="A81:J81"/>
    <mergeCell ref="A82:J82"/>
    <mergeCell ref="A83:J83"/>
    <mergeCell ref="N65:Q65"/>
    <mergeCell ref="R65:U65"/>
    <mergeCell ref="A84:J84"/>
    <mergeCell ref="A65:A66"/>
    <mergeCell ref="B65:E65"/>
    <mergeCell ref="F65:H65"/>
    <mergeCell ref="J65:M65"/>
    <mergeCell ref="V35:Y35"/>
    <mergeCell ref="Z35:AC35"/>
    <mergeCell ref="A50:A51"/>
    <mergeCell ref="B50:D50"/>
    <mergeCell ref="F50:I50"/>
    <mergeCell ref="J50:M50"/>
    <mergeCell ref="N50:Q50"/>
    <mergeCell ref="R50:U50"/>
    <mergeCell ref="V50:Y50"/>
    <mergeCell ref="Z50:AC50"/>
    <mergeCell ref="A35:A36"/>
    <mergeCell ref="B35:E35"/>
    <mergeCell ref="F35:I35"/>
    <mergeCell ref="J35:M35"/>
    <mergeCell ref="N35:Q35"/>
    <mergeCell ref="R35:U35"/>
    <mergeCell ref="A33:I33"/>
    <mergeCell ref="J33:K33"/>
    <mergeCell ref="A27:I27"/>
    <mergeCell ref="J27:K27"/>
    <mergeCell ref="A28:I28"/>
    <mergeCell ref="J28:K28"/>
    <mergeCell ref="A29:I29"/>
    <mergeCell ref="J29:K29"/>
    <mergeCell ref="A30:I30"/>
    <mergeCell ref="A31:I31"/>
    <mergeCell ref="J31:K31"/>
    <mergeCell ref="A32:I32"/>
    <mergeCell ref="J32:K32"/>
    <mergeCell ref="A26:I26"/>
    <mergeCell ref="J26:K26"/>
    <mergeCell ref="A19:I19"/>
    <mergeCell ref="J19:K19"/>
    <mergeCell ref="A20:I20"/>
    <mergeCell ref="J20:K20"/>
    <mergeCell ref="A21:I21"/>
    <mergeCell ref="J21:K21"/>
    <mergeCell ref="A23:K23"/>
    <mergeCell ref="A24:I24"/>
    <mergeCell ref="J24:K24"/>
    <mergeCell ref="A25:I25"/>
    <mergeCell ref="J25:K25"/>
    <mergeCell ref="J22:K22"/>
    <mergeCell ref="A22:I22"/>
    <mergeCell ref="A18:I18"/>
    <mergeCell ref="J18:K18"/>
    <mergeCell ref="A12:H12"/>
    <mergeCell ref="J12:K12"/>
    <mergeCell ref="A13:I13"/>
    <mergeCell ref="J13:K13"/>
    <mergeCell ref="A14:I14"/>
    <mergeCell ref="J14:K14"/>
    <mergeCell ref="A15:I15"/>
    <mergeCell ref="J15:K15"/>
    <mergeCell ref="A16:G16"/>
    <mergeCell ref="J16:K16"/>
    <mergeCell ref="A17:K17"/>
    <mergeCell ref="A9:H9"/>
    <mergeCell ref="J9:K9"/>
    <mergeCell ref="A10:H10"/>
    <mergeCell ref="J10:K10"/>
    <mergeCell ref="A11:H11"/>
    <mergeCell ref="J11:K11"/>
    <mergeCell ref="A6:I6"/>
    <mergeCell ref="J6:K6"/>
    <mergeCell ref="A7:I7"/>
    <mergeCell ref="J7:K7"/>
    <mergeCell ref="A8:I8"/>
    <mergeCell ref="J8:K8"/>
    <mergeCell ref="A1:K1"/>
    <mergeCell ref="A2:K2"/>
    <mergeCell ref="A3:K3"/>
    <mergeCell ref="A4:K4"/>
    <mergeCell ref="A5:I5"/>
    <mergeCell ref="J5:K5"/>
  </mergeCells>
  <pageMargins left="3.937007874015748E-2" right="3.937007874015748E-2" top="0.15748031496062992" bottom="0.15748031496062992" header="3.937007874015748E-2" footer="3.937007874015748E-2"/>
  <pageSetup paperSize="9" scale="3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from>
                    <xdr:col>9</xdr:col>
                    <xdr:colOff>38100</xdr:colOff>
                    <xdr:row>14</xdr:row>
                    <xdr:rowOff>19050</xdr:rowOff>
                  </from>
                  <to>
                    <xdr:col>10</xdr:col>
                    <xdr:colOff>1400175</xdr:colOff>
                    <xdr:row>14</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6</vt:i4>
      </vt:variant>
    </vt:vector>
  </HeadingPairs>
  <TitlesOfParts>
    <vt:vector size="7" baseType="lpstr">
      <vt:lpstr>Калькулятор ІПОТЕКА пер</vt:lpstr>
      <vt:lpstr>'Калькулятор ІПОТЕКА пер'!avans2</vt:lpstr>
      <vt:lpstr>'Калькулятор ІПОТЕКА пер'!data2</vt:lpstr>
      <vt:lpstr>'Калькулятор ІПОТЕКА пер'!PROC2</vt:lpstr>
      <vt:lpstr>'Калькулятор ІПОТЕКА пер'!strok2</vt:lpstr>
      <vt:lpstr>'Калькулятор ІПОТЕКА пер'!sumkred2</vt:lpstr>
      <vt:lpstr>'Калькулятор ІПОТЕКА пер'!sumproplat2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Хапіліна Олена Анатоліївна</dc:creator>
  <cp:lastModifiedBy>Хапіліна Олена Анатоліївна</cp:lastModifiedBy>
  <cp:lastPrinted>2020-08-05T11:29:05Z</cp:lastPrinted>
  <dcterms:created xsi:type="dcterms:W3CDTF">2020-07-30T13:50:45Z</dcterms:created>
  <dcterms:modified xsi:type="dcterms:W3CDTF">2023-05-04T12:55:47Z</dcterms:modified>
</cp:coreProperties>
</file>