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mc:AlternateContent xmlns:mc="http://schemas.openxmlformats.org/markup-compatibility/2006">
    <mc:Choice Requires="x15">
      <x15ac:absPath xmlns:x15ac="http://schemas.microsoft.com/office/spreadsheetml/2010/11/ac" url="C:\Users\okhapilina\Documents\!WORK\САЙТ\Істотні хар-ки + калькулятори\"/>
    </mc:Choice>
  </mc:AlternateContent>
  <workbookProtection workbookAlgorithmName="SHA-512" workbookHashValue="sWBnUoMiWl3m/8/0mVytogsKyhPmH1cVXfpqLCK0P35KfQcxnfV69uNGApUGpFTUCVGk8KXbUPaSV+YI8UvQSw==" workbookSaltValue="/t1y4xrtv14WCLTuakeQLg==" workbookSpinCount="100000" lockStructure="1"/>
  <bookViews>
    <workbookView xWindow="0" yWindow="0" windowWidth="19200" windowHeight="4890" tabRatio="787" firstSheet="2" activeTab="2"/>
  </bookViews>
  <sheets>
    <sheet name="Додаток до Паспорту_Варіант 1" sheetId="8" state="hidden" r:id="rId1"/>
    <sheet name="Дод. до Паспорту_пільгові кат." sheetId="14" state="hidden" r:id="rId2"/>
    <sheet name="Калькулятор_загальні кат" sheetId="18" r:id="rId3"/>
    <sheet name="Лист1" sheetId="17" state="hidden" r:id="rId4"/>
    <sheet name="Додаток до Паспорту(буд+земля)" sheetId="16" state="hidden" r:id="rId5"/>
    <sheet name="Додаток до Паспорту_Варіант 2" sheetId="7" state="hidden" r:id="rId6"/>
    <sheet name="Додаток до Паспорту_Варіант 3" sheetId="9" state="hidden" r:id="rId7"/>
    <sheet name="Додаток до Паспорту_Варіант 4" sheetId="10" state="hidden" r:id="rId8"/>
    <sheet name="Додаток до Паспорту_Варіант 5" sheetId="11" state="hidden" r:id="rId9"/>
    <sheet name="Додаток до Паспорту_Варіант 6" sheetId="12" state="hidden" r:id="rId10"/>
  </sheets>
  <definedNames>
    <definedName name="_xlnm._FilterDatabase" localSheetId="0" hidden="1">'Додаток до Паспорту_Варіант 1'!$A$77:$AJ$77</definedName>
    <definedName name="_xlnm._FilterDatabase" localSheetId="5" hidden="1">'Додаток до Паспорту_Варіант 2'!$A$77:$AJ$77</definedName>
    <definedName name="_xlnm._FilterDatabase" localSheetId="6" hidden="1">'Додаток до Паспорту_Варіант 3'!$A$77:$AJ$77</definedName>
    <definedName name="_xlnm._FilterDatabase" localSheetId="7" hidden="1">'Додаток до Паспорту_Варіант 4'!$A$77:$AJ$77</definedName>
    <definedName name="_xlnm._FilterDatabase" localSheetId="8" hidden="1">'Додаток до Паспорту_Варіант 5'!$A$77:$AJ$77</definedName>
    <definedName name="_xlnm._FilterDatabase" localSheetId="9" hidden="1">'Додаток до Паспорту_Варіант 6'!$A$77:$AJ$77</definedName>
    <definedName name="avans" localSheetId="0">'Додаток до Паспорту_Варіант 1'!$H$6</definedName>
    <definedName name="avans" localSheetId="5">'Додаток до Паспорту_Варіант 2'!$H$6</definedName>
    <definedName name="avans" localSheetId="6">'Додаток до Паспорту_Варіант 3'!$H$6</definedName>
    <definedName name="avans" localSheetId="7">'Додаток до Паспорту_Варіант 4'!$H$6</definedName>
    <definedName name="avans" localSheetId="8">'Додаток до Паспорту_Варіант 5'!$H$6</definedName>
    <definedName name="avans" localSheetId="9">'Додаток до Паспорту_Варіант 6'!$H$6</definedName>
    <definedName name="avans2" localSheetId="1">'Дод. до Паспорту_пільгові кат.'!$M$7</definedName>
    <definedName name="avans2" localSheetId="4">'Додаток до Паспорту(буд+земля)'!$M$7</definedName>
    <definedName name="avans2" localSheetId="2">'Калькулятор_загальні кат'!$J$7</definedName>
    <definedName name="avans2">#REF!</definedName>
    <definedName name="data" localSheetId="0">'Додаток до Паспорту_Варіант 1'!$H$13</definedName>
    <definedName name="data" localSheetId="5">'Додаток до Паспорту_Варіант 2'!$H$13</definedName>
    <definedName name="data" localSheetId="6">'Додаток до Паспорту_Варіант 3'!$H$13</definedName>
    <definedName name="data" localSheetId="7">'Додаток до Паспорту_Варіант 4'!$H$13</definedName>
    <definedName name="data" localSheetId="8">'Додаток до Паспорту_Варіант 5'!$H$13</definedName>
    <definedName name="data" localSheetId="9">'Додаток до Паспорту_Варіант 6'!$H$13</definedName>
    <definedName name="data2" localSheetId="1">'Дод. до Паспорту_пільгові кат.'!$M$20</definedName>
    <definedName name="data2" localSheetId="4">'Додаток до Паспорту(буд+земля)'!$M$20</definedName>
    <definedName name="data2" localSheetId="2">'Калькулятор_загальні кат'!$J$18</definedName>
    <definedName name="data2">#REF!</definedName>
    <definedName name="PROC" localSheetId="0">'Додаток до Паспорту_Варіант 1'!$H$9</definedName>
    <definedName name="PROC" localSheetId="5">'Додаток до Паспорту_Варіант 2'!$H$9</definedName>
    <definedName name="PROC" localSheetId="6">'Додаток до Паспорту_Варіант 3'!$H$9</definedName>
    <definedName name="PROC" localSheetId="7">'Додаток до Паспорту_Варіант 4'!$H$9</definedName>
    <definedName name="PROC" localSheetId="8">'Додаток до Паспорту_Варіант 5'!$H$9</definedName>
    <definedName name="PROC" localSheetId="9">'Додаток до Паспорту_Варіант 6'!$H$9</definedName>
    <definedName name="PROC2" localSheetId="1">'Дод. до Паспорту_пільгові кат.'!#REF!</definedName>
    <definedName name="PROC2" localSheetId="4">'Додаток до Паспорту(буд+земля)'!#REF!</definedName>
    <definedName name="PROC2" localSheetId="2">'Калькулятор_загальні кат'!#REF!</definedName>
    <definedName name="proc2">#REF!</definedName>
    <definedName name="stoimost" localSheetId="0">'Додаток до Паспорту_Варіант 1'!#REF!</definedName>
    <definedName name="stoimost" localSheetId="5">'Додаток до Паспорту_Варіант 2'!#REF!</definedName>
    <definedName name="stoimost" localSheetId="6">'Додаток до Паспорту_Варіант 3'!#REF!</definedName>
    <definedName name="stoimost" localSheetId="7">'Додаток до Паспорту_Варіант 4'!#REF!</definedName>
    <definedName name="stoimost" localSheetId="8">'Додаток до Паспорту_Варіант 5'!#REF!</definedName>
    <definedName name="stoimost" localSheetId="9">'Додаток до Паспорту_Варіант 6'!#REF!</definedName>
    <definedName name="stoimost2" localSheetId="4">#REF!</definedName>
    <definedName name="stoimost2" localSheetId="2">#REF!</definedName>
    <definedName name="stoimost2">#REF!</definedName>
    <definedName name="strok" localSheetId="1">'Дод. до Паспорту_пільгові кат.'!$K$8</definedName>
    <definedName name="strok" localSheetId="4">'Додаток до Паспорту(буд+земля)'!$K$8</definedName>
    <definedName name="strok" localSheetId="0">'Додаток до Паспорту_Варіант 1'!$H$8</definedName>
    <definedName name="strok" localSheetId="5">'Додаток до Паспорту_Варіант 2'!$H$8</definedName>
    <definedName name="strok" localSheetId="6">'Додаток до Паспорту_Варіант 3'!$H$8</definedName>
    <definedName name="strok" localSheetId="7">'Додаток до Паспорту_Варіант 4'!$H$8</definedName>
    <definedName name="strok" localSheetId="8">'Додаток до Паспорту_Варіант 5'!$H$8</definedName>
    <definedName name="strok" localSheetId="9">'Додаток до Паспорту_Варіант 6'!$H$8</definedName>
    <definedName name="strok" localSheetId="2">'Калькулятор_загальні кат'!$H$8</definedName>
    <definedName name="strok2" localSheetId="1">'Дод. до Паспорту_пільгові кат.'!$M$13</definedName>
    <definedName name="strok2" localSheetId="4">'Додаток до Паспорту(буд+земля)'!$M$13</definedName>
    <definedName name="strok2" localSheetId="2">'Калькулятор_загальні кат'!$J$13</definedName>
    <definedName name="strok2">#REF!</definedName>
    <definedName name="sumkred" localSheetId="0">'Додаток до Паспорту_Варіант 1'!$H$7</definedName>
    <definedName name="sumkred" localSheetId="5">'Додаток до Паспорту_Варіант 2'!$H$7</definedName>
    <definedName name="sumkred" localSheetId="6">'Додаток до Паспорту_Варіант 3'!$H$7</definedName>
    <definedName name="sumkred" localSheetId="7">'Додаток до Паспорту_Варіант 4'!$H$7</definedName>
    <definedName name="sumkred" localSheetId="8">'Додаток до Паспорту_Варіант 5'!$H$7</definedName>
    <definedName name="sumkred" localSheetId="9">'Додаток до Паспорту_Варіант 6'!$H$7</definedName>
    <definedName name="sumkred2" localSheetId="1">'Дод. до Паспорту_пільгові кат.'!$M$8</definedName>
    <definedName name="sumkred2" localSheetId="4">'Додаток до Паспорту(буд+земля)'!$M$8</definedName>
    <definedName name="sumkred2" localSheetId="2">'Калькулятор_загальні кат'!$J$8</definedName>
    <definedName name="sumkred2">#REF!</definedName>
    <definedName name="sumproc" localSheetId="0">'Додаток до Паспорту_Варіант 1'!#REF!</definedName>
    <definedName name="sumproc" localSheetId="5">'Додаток до Паспорту_Варіант 2'!#REF!</definedName>
    <definedName name="sumproc" localSheetId="6">'Додаток до Паспорту_Варіант 3'!#REF!</definedName>
    <definedName name="sumproc" localSheetId="7">'Додаток до Паспорту_Варіант 4'!#REF!</definedName>
    <definedName name="sumproc" localSheetId="8">'Додаток до Паспорту_Варіант 5'!#REF!</definedName>
    <definedName name="sumproc" localSheetId="9">'Додаток до Паспорту_Варіант 6'!#REF!</definedName>
    <definedName name="sumproplat" localSheetId="0">'Додаток до Паспорту_Варіант 1'!$H$14</definedName>
    <definedName name="sumproplat" localSheetId="5">'Додаток до Паспорту_Варіант 2'!$H$14</definedName>
    <definedName name="sumproplat" localSheetId="6">'Додаток до Паспорту_Варіант 3'!$H$14</definedName>
    <definedName name="sumproplat" localSheetId="7">'Додаток до Паспорту_Варіант 4'!$H$14</definedName>
    <definedName name="sumproplat" localSheetId="8">'Додаток до Паспорту_Варіант 5'!$H$14</definedName>
    <definedName name="sumproplat" localSheetId="9">'Додаток до Паспорту_Варіант 6'!$H$14</definedName>
    <definedName name="sumproplat2" localSheetId="1">'Дод. до Паспорту_пільгові кат.'!$M$21</definedName>
    <definedName name="sumproplat2" localSheetId="4">'Додаток до Паспорту(буд+земля)'!$M$21</definedName>
    <definedName name="sumproplat2" localSheetId="2">'Калькулятор_загальні кат'!$J$19</definedName>
    <definedName name="sumproplat2">#REF!</definedName>
    <definedName name="Z_61A07DFC_D147_11D6_B93C_0010B563CE7A_.wvu.Cols" localSheetId="0" hidden="1">'Додаток до Паспорту_Варіант 1'!$R:$IV</definedName>
    <definedName name="Z_61A07DFC_D147_11D6_B93C_0010B563CE7A_.wvu.Cols" localSheetId="5" hidden="1">'Додаток до Паспорту_Варіант 2'!$R:$IV</definedName>
    <definedName name="Z_61A07DFC_D147_11D6_B93C_0010B563CE7A_.wvu.Cols" localSheetId="6" hidden="1">'Додаток до Паспорту_Варіант 3'!$R:$IV</definedName>
    <definedName name="Z_61A07DFC_D147_11D6_B93C_0010B563CE7A_.wvu.Cols" localSheetId="7" hidden="1">'Додаток до Паспорту_Варіант 4'!$R:$IV</definedName>
    <definedName name="Z_61A07DFC_D147_11D6_B93C_0010B563CE7A_.wvu.Cols" localSheetId="8" hidden="1">'Додаток до Паспорту_Варіант 5'!$R:$IV</definedName>
    <definedName name="Z_61A07DFC_D147_11D6_B93C_0010B563CE7A_.wvu.Cols" localSheetId="9" hidden="1">'Додаток до Паспорту_Варіант 6'!$R:$IV</definedName>
    <definedName name="Z_61A07DFC_D147_11D6_B93C_0010B563CE7A_.wvu.PrintArea" localSheetId="0" hidden="1">'Додаток до Паспорту_Варіант 1'!$A$5:$I$64</definedName>
    <definedName name="Z_61A07DFC_D147_11D6_B93C_0010B563CE7A_.wvu.PrintArea" localSheetId="5" hidden="1">'Додаток до Паспорту_Варіант 2'!$A$5:$I$64</definedName>
    <definedName name="Z_61A07DFC_D147_11D6_B93C_0010B563CE7A_.wvu.PrintArea" localSheetId="6" hidden="1">'Додаток до Паспорту_Варіант 3'!$A$5:$I$64</definedName>
    <definedName name="Z_61A07DFC_D147_11D6_B93C_0010B563CE7A_.wvu.PrintArea" localSheetId="7" hidden="1">'Додаток до Паспорту_Варіант 4'!$A$5:$I$64</definedName>
    <definedName name="Z_61A07DFC_D147_11D6_B93C_0010B563CE7A_.wvu.PrintArea" localSheetId="8" hidden="1">'Додаток до Паспорту_Варіант 5'!$A$5:$I$64</definedName>
    <definedName name="Z_61A07DFC_D147_11D6_B93C_0010B563CE7A_.wvu.PrintArea" localSheetId="9" hidden="1">'Додаток до Паспорту_Варіант 6'!$A$5:$I$64</definedName>
    <definedName name="Z_61A07DFC_D147_11D6_B93C_0010B563CE7A_.wvu.Rows" localSheetId="0" hidden="1">'Додаток до Паспорту_Варіант 1'!$65:$65536</definedName>
    <definedName name="Z_61A07DFC_D147_11D6_B93C_0010B563CE7A_.wvu.Rows" localSheetId="5" hidden="1">'Додаток до Паспорту_Варіант 2'!$65:$65536</definedName>
    <definedName name="Z_61A07DFC_D147_11D6_B93C_0010B563CE7A_.wvu.Rows" localSheetId="6" hidden="1">'Додаток до Паспорту_Варіант 3'!$65:$65536</definedName>
    <definedName name="Z_61A07DFC_D147_11D6_B93C_0010B563CE7A_.wvu.Rows" localSheetId="7" hidden="1">'Додаток до Паспорту_Варіант 4'!$65:$65536</definedName>
    <definedName name="Z_61A07DFC_D147_11D6_B93C_0010B563CE7A_.wvu.Rows" localSheetId="8" hidden="1">'Додаток до Паспорту_Варіант 5'!$65:$65536</definedName>
    <definedName name="Z_61A07DFC_D147_11D6_B93C_0010B563CE7A_.wvu.Rows" localSheetId="9" hidden="1">'Додаток до Паспорту_Варіант 6'!$65:$65536</definedName>
    <definedName name="_xlnm.Print_Area" localSheetId="0">'Додаток до Паспорту_Варіант 1'!$A$3:$V$353</definedName>
    <definedName name="_xlnm.Print_Area" localSheetId="5">'Додаток до Паспорту_Варіант 2'!$A$3:$V$353</definedName>
    <definedName name="_xlnm.Print_Area" localSheetId="6">'Додаток до Паспорту_Варіант 3'!$A$3:$V$353</definedName>
    <definedName name="_xlnm.Print_Area" localSheetId="7">'Додаток до Паспорту_Варіант 4'!$A$3:$V$353</definedName>
    <definedName name="_xlnm.Print_Area" localSheetId="8">'Додаток до Паспорту_Варіант 5'!$A$3:$V$353</definedName>
    <definedName name="_xlnm.Print_Area" localSheetId="9">'Додаток до Паспорту_Варіант 6'!$A$3:$V$353</definedName>
    <definedName name="_xlnm.Print_Area" localSheetId="2">'Калькулятор_загальні кат'!$A$3:$AI$92</definedName>
  </definedNames>
  <calcPr calcId="162913"/>
</workbook>
</file>

<file path=xl/calcChain.xml><?xml version="1.0" encoding="utf-8"?>
<calcChain xmlns="http://schemas.openxmlformats.org/spreadsheetml/2006/main">
  <c r="B94" i="18" l="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C89" i="18"/>
  <c r="J32" i="18"/>
  <c r="A19" i="18"/>
  <c r="J17" i="18"/>
  <c r="J10" i="18"/>
  <c r="J8" i="18"/>
  <c r="J19" i="18" s="1"/>
  <c r="B36" i="18" l="1"/>
  <c r="M36" i="16"/>
  <c r="M36" i="14"/>
  <c r="C36" i="18" l="1"/>
  <c r="D36" i="18"/>
  <c r="B37" i="18"/>
  <c r="B100" i="16"/>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C95" i="16"/>
  <c r="A21" i="16"/>
  <c r="M18" i="16"/>
  <c r="M17" i="16"/>
  <c r="M10" i="16"/>
  <c r="M8" i="16"/>
  <c r="M21" i="16" s="1"/>
  <c r="A3" i="16"/>
  <c r="B38" i="18" l="1"/>
  <c r="C37" i="18"/>
  <c r="C94" i="18"/>
  <c r="E36" i="18"/>
  <c r="B41" i="16"/>
  <c r="B42" i="16" s="1"/>
  <c r="D37" i="18" l="1"/>
  <c r="C95" i="18"/>
  <c r="B39" i="18"/>
  <c r="C38" i="18"/>
  <c r="D38" i="18" s="1"/>
  <c r="C41" i="16"/>
  <c r="D41" i="16"/>
  <c r="E41" i="16"/>
  <c r="C100" i="16" s="1"/>
  <c r="C42" i="16"/>
  <c r="B43" i="16"/>
  <c r="D42" i="16"/>
  <c r="C39" i="18" l="1"/>
  <c r="D39" i="18" s="1"/>
  <c r="B40" i="18"/>
  <c r="E38" i="18"/>
  <c r="C97" i="18" s="1"/>
  <c r="E37" i="18"/>
  <c r="D100" i="16"/>
  <c r="G41" i="16"/>
  <c r="D101" i="16" s="1"/>
  <c r="F41" i="16"/>
  <c r="C101" i="16"/>
  <c r="E42" i="16"/>
  <c r="C43" i="16"/>
  <c r="E43" i="16" s="1"/>
  <c r="B44" i="16"/>
  <c r="D43" i="16"/>
  <c r="C40" i="18" l="1"/>
  <c r="B41" i="18"/>
  <c r="C96" i="18"/>
  <c r="E39" i="18"/>
  <c r="C98" i="18" s="1"/>
  <c r="G43" i="16"/>
  <c r="D103" i="16" s="1"/>
  <c r="G42" i="16"/>
  <c r="C44" i="16"/>
  <c r="E44" i="16" s="1"/>
  <c r="B45" i="16"/>
  <c r="D44" i="16"/>
  <c r="F42" i="16"/>
  <c r="F43" i="16"/>
  <c r="C103" i="16" s="1"/>
  <c r="A3" i="14"/>
  <c r="B42" i="18" l="1"/>
  <c r="C41" i="18"/>
  <c r="D41" i="18" s="1"/>
  <c r="D40" i="18"/>
  <c r="E40" i="18" s="1"/>
  <c r="G44" i="16"/>
  <c r="D104" i="16" s="1"/>
  <c r="D102" i="16"/>
  <c r="B46" i="16"/>
  <c r="D45" i="16"/>
  <c r="C45" i="16"/>
  <c r="E45" i="16" s="1"/>
  <c r="C102" i="16"/>
  <c r="F44" i="16"/>
  <c r="C104" i="16" s="1"/>
  <c r="C99" i="18" l="1"/>
  <c r="E41" i="18"/>
  <c r="C100" i="18" s="1"/>
  <c r="C42" i="18"/>
  <c r="B43" i="18"/>
  <c r="C46" i="16"/>
  <c r="B47" i="16"/>
  <c r="D46" i="16"/>
  <c r="G45" i="16"/>
  <c r="D105" i="16" s="1"/>
  <c r="F45" i="16"/>
  <c r="C105" i="16" s="1"/>
  <c r="M8" i="14"/>
  <c r="H14" i="8"/>
  <c r="M18" i="14"/>
  <c r="B100" i="14"/>
  <c r="C95" i="14"/>
  <c r="A21" i="14"/>
  <c r="M10" i="14"/>
  <c r="C77" i="12"/>
  <c r="B77" i="12"/>
  <c r="B78" i="12" s="1"/>
  <c r="B79" i="12" s="1"/>
  <c r="B80" i="12" s="1"/>
  <c r="B81" i="12" s="1"/>
  <c r="B82" i="12" s="1"/>
  <c r="B83" i="12" s="1"/>
  <c r="B84" i="12" s="1"/>
  <c r="B85" i="12" s="1"/>
  <c r="B86" i="12" s="1"/>
  <c r="B87" i="12" s="1"/>
  <c r="E72" i="12"/>
  <c r="D72" i="12"/>
  <c r="C72" i="12"/>
  <c r="B21" i="12"/>
  <c r="H14" i="12"/>
  <c r="A14" i="12"/>
  <c r="H12" i="12"/>
  <c r="A4" i="12"/>
  <c r="C77" i="11"/>
  <c r="B77" i="1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E72" i="11"/>
  <c r="D72" i="11"/>
  <c r="C72" i="11"/>
  <c r="B21" i="11"/>
  <c r="H14" i="11"/>
  <c r="A14" i="11"/>
  <c r="H12" i="11"/>
  <c r="A4" i="11"/>
  <c r="C77" i="10"/>
  <c r="B77" i="10"/>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E72" i="10"/>
  <c r="D72" i="10"/>
  <c r="C72" i="10"/>
  <c r="B21" i="10"/>
  <c r="C21" i="10" s="1"/>
  <c r="H14" i="10"/>
  <c r="A14" i="10"/>
  <c r="H12" i="10"/>
  <c r="A4" i="10"/>
  <c r="C77" i="9"/>
  <c r="B77" i="9"/>
  <c r="B78" i="9" s="1"/>
  <c r="B79" i="9" s="1"/>
  <c r="B80" i="9" s="1"/>
  <c r="B81" i="9" s="1"/>
  <c r="B82" i="9" s="1"/>
  <c r="B83" i="9" s="1"/>
  <c r="B84" i="9" s="1"/>
  <c r="B85" i="9" s="1"/>
  <c r="B86" i="9" s="1"/>
  <c r="B87" i="9" s="1"/>
  <c r="B88" i="9" s="1"/>
  <c r="B89" i="9" s="1"/>
  <c r="B90" i="9" s="1"/>
  <c r="B91" i="9" s="1"/>
  <c r="B92" i="9" s="1"/>
  <c r="B93" i="9" s="1"/>
  <c r="B94" i="9" s="1"/>
  <c r="E72" i="9"/>
  <c r="D72" i="9"/>
  <c r="C72" i="9"/>
  <c r="B21" i="9"/>
  <c r="C21" i="9" s="1"/>
  <c r="H14" i="9"/>
  <c r="A14" i="9"/>
  <c r="H12" i="9"/>
  <c r="A4" i="9"/>
  <c r="C77" i="8"/>
  <c r="B77" i="8"/>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E72" i="8"/>
  <c r="D72" i="8"/>
  <c r="C72" i="8"/>
  <c r="B21" i="8"/>
  <c r="A14" i="8"/>
  <c r="H12" i="8"/>
  <c r="A4" i="8"/>
  <c r="A4" i="7"/>
  <c r="H12" i="7"/>
  <c r="A14" i="7"/>
  <c r="H14" i="7"/>
  <c r="B21" i="7"/>
  <c r="C21" i="7" s="1"/>
  <c r="D21" i="7" s="1"/>
  <c r="C78" i="7" s="1"/>
  <c r="C72" i="7"/>
  <c r="D72" i="7"/>
  <c r="E72" i="7"/>
  <c r="B77" i="7"/>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C77" i="7"/>
  <c r="B22" i="9"/>
  <c r="B23" i="9" s="1"/>
  <c r="B24" i="9" s="1"/>
  <c r="C24" i="9" s="1"/>
  <c r="B44" i="18" l="1"/>
  <c r="C43" i="18"/>
  <c r="D42" i="18"/>
  <c r="E42" i="18" s="1"/>
  <c r="C101" i="18" s="1"/>
  <c r="B22" i="10"/>
  <c r="C22" i="10" s="1"/>
  <c r="B48" i="16"/>
  <c r="D47" i="16"/>
  <c r="C47" i="16"/>
  <c r="E47" i="16" s="1"/>
  <c r="B22" i="7"/>
  <c r="C22" i="7" s="1"/>
  <c r="B41" i="14"/>
  <c r="E41" i="14" s="1"/>
  <c r="E46" i="16"/>
  <c r="F46" i="16" s="1"/>
  <c r="C106" i="16" s="1"/>
  <c r="B101" i="14"/>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B142" i="14" s="1"/>
  <c r="B143" i="14" s="1"/>
  <c r="B144" i="14" s="1"/>
  <c r="B145" i="14" s="1"/>
  <c r="B146" i="14" s="1"/>
  <c r="B147" i="14" s="1"/>
  <c r="B148" i="14" s="1"/>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168" i="14" s="1"/>
  <c r="B169" i="14" s="1"/>
  <c r="B170" i="14" s="1"/>
  <c r="B171" i="14" s="1"/>
  <c r="B172" i="14" s="1"/>
  <c r="B173" i="14" s="1"/>
  <c r="B174" i="14" s="1"/>
  <c r="B175" i="14" s="1"/>
  <c r="B176" i="14" s="1"/>
  <c r="B177" i="14" s="1"/>
  <c r="B178" i="14" s="1"/>
  <c r="B179" i="14" s="1"/>
  <c r="B180" i="14" s="1"/>
  <c r="B181" i="14" s="1"/>
  <c r="B182" i="14" s="1"/>
  <c r="B183" i="14" s="1"/>
  <c r="B184" i="14" s="1"/>
  <c r="B185" i="14" s="1"/>
  <c r="B186" i="14" s="1"/>
  <c r="B187" i="14" s="1"/>
  <c r="B188" i="14" s="1"/>
  <c r="B189" i="14" s="1"/>
  <c r="B190" i="14" s="1"/>
  <c r="B191" i="14" s="1"/>
  <c r="B192" i="14" s="1"/>
  <c r="B193" i="14" s="1"/>
  <c r="B194" i="14" s="1"/>
  <c r="B195" i="14" s="1"/>
  <c r="B196" i="14" s="1"/>
  <c r="B197" i="14" s="1"/>
  <c r="B198" i="14" s="1"/>
  <c r="B199" i="14" s="1"/>
  <c r="B200" i="14" s="1"/>
  <c r="B201" i="14" s="1"/>
  <c r="B202" i="14" s="1"/>
  <c r="B203" i="14" s="1"/>
  <c r="B204" i="14" s="1"/>
  <c r="B205" i="14" s="1"/>
  <c r="B206" i="14" s="1"/>
  <c r="B207" i="14" s="1"/>
  <c r="B208" i="14" s="1"/>
  <c r="B209" i="14" s="1"/>
  <c r="B210" i="14" s="1"/>
  <c r="B211" i="14" s="1"/>
  <c r="B212" i="14" s="1"/>
  <c r="B213" i="14" s="1"/>
  <c r="B214" i="14" s="1"/>
  <c r="B215" i="14" s="1"/>
  <c r="B216" i="14" s="1"/>
  <c r="B217" i="14" s="1"/>
  <c r="B218" i="14" s="1"/>
  <c r="B219" i="14" s="1"/>
  <c r="B220" i="14" s="1"/>
  <c r="B221" i="14" s="1"/>
  <c r="B222" i="14" s="1"/>
  <c r="B223" i="14" s="1"/>
  <c r="B224" i="14" s="1"/>
  <c r="B225" i="14" s="1"/>
  <c r="B226" i="14" s="1"/>
  <c r="B227" i="14" s="1"/>
  <c r="B228" i="14" s="1"/>
  <c r="B229" i="14" s="1"/>
  <c r="B230" i="14" s="1"/>
  <c r="B231" i="14" s="1"/>
  <c r="B232" i="14" s="1"/>
  <c r="B233" i="14" s="1"/>
  <c r="B234" i="14" s="1"/>
  <c r="B235" i="14" s="1"/>
  <c r="B236" i="14" s="1"/>
  <c r="B237" i="14" s="1"/>
  <c r="B238" i="14" s="1"/>
  <c r="B239" i="14" s="1"/>
  <c r="B240" i="14" s="1"/>
  <c r="B241" i="14" s="1"/>
  <c r="B242" i="14" s="1"/>
  <c r="B243" i="14" s="1"/>
  <c r="B244" i="14" s="1"/>
  <c r="B245" i="14" s="1"/>
  <c r="B246" i="14" s="1"/>
  <c r="B247" i="14" s="1"/>
  <c r="B248" i="14" s="1"/>
  <c r="B249" i="14" s="1"/>
  <c r="B250" i="14" s="1"/>
  <c r="B251" i="14" s="1"/>
  <c r="B252" i="14" s="1"/>
  <c r="B253" i="14" s="1"/>
  <c r="B254" i="14" s="1"/>
  <c r="B255" i="14" s="1"/>
  <c r="B256" i="14" s="1"/>
  <c r="B257" i="14" s="1"/>
  <c r="B258" i="14" s="1"/>
  <c r="B259" i="14" s="1"/>
  <c r="B260" i="14" s="1"/>
  <c r="B261" i="14" s="1"/>
  <c r="B262" i="14" s="1"/>
  <c r="B263" i="14" s="1"/>
  <c r="B264" i="14" s="1"/>
  <c r="B265" i="14" s="1"/>
  <c r="B266" i="14" s="1"/>
  <c r="B267" i="14" s="1"/>
  <c r="B268" i="14" s="1"/>
  <c r="B269" i="14" s="1"/>
  <c r="B270" i="14" s="1"/>
  <c r="B271" i="14" s="1"/>
  <c r="B272" i="14" s="1"/>
  <c r="B273" i="14" s="1"/>
  <c r="B274" i="14" s="1"/>
  <c r="B275" i="14" s="1"/>
  <c r="B276" i="14" s="1"/>
  <c r="B277" i="14" s="1"/>
  <c r="B278" i="14" s="1"/>
  <c r="B279" i="14" s="1"/>
  <c r="B280" i="14" s="1"/>
  <c r="B281" i="14" s="1"/>
  <c r="B282" i="14" s="1"/>
  <c r="B283" i="14" s="1"/>
  <c r="B284" i="14" s="1"/>
  <c r="B285" i="14" s="1"/>
  <c r="B286" i="14" s="1"/>
  <c r="B287" i="14" s="1"/>
  <c r="B288" i="14" s="1"/>
  <c r="B289" i="14" s="1"/>
  <c r="B290" i="14" s="1"/>
  <c r="B291" i="14" s="1"/>
  <c r="B292" i="14" s="1"/>
  <c r="B293" i="14" s="1"/>
  <c r="B294" i="14" s="1"/>
  <c r="B295" i="14" s="1"/>
  <c r="B296" i="14" s="1"/>
  <c r="B297" i="14" s="1"/>
  <c r="B298" i="14" s="1"/>
  <c r="B299" i="14" s="1"/>
  <c r="B300" i="14" s="1"/>
  <c r="B301" i="14" s="1"/>
  <c r="B302" i="14" s="1"/>
  <c r="B303" i="14" s="1"/>
  <c r="B304" i="14" s="1"/>
  <c r="B305" i="14" s="1"/>
  <c r="B306" i="14" s="1"/>
  <c r="B307" i="14" s="1"/>
  <c r="B308" i="14" s="1"/>
  <c r="B309" i="14" s="1"/>
  <c r="B310" i="14" s="1"/>
  <c r="B311" i="14" s="1"/>
  <c r="B312" i="14" s="1"/>
  <c r="B313" i="14" s="1"/>
  <c r="B314" i="14" s="1"/>
  <c r="B315" i="14" s="1"/>
  <c r="B316" i="14" s="1"/>
  <c r="B317" i="14" s="1"/>
  <c r="B318" i="14" s="1"/>
  <c r="B319" i="14" s="1"/>
  <c r="B320" i="14" s="1"/>
  <c r="B321" i="14" s="1"/>
  <c r="B322" i="14" s="1"/>
  <c r="B323" i="14" s="1"/>
  <c r="B324" i="14" s="1"/>
  <c r="B325" i="14" s="1"/>
  <c r="B326" i="14" s="1"/>
  <c r="B327" i="14" s="1"/>
  <c r="B328" i="14" s="1"/>
  <c r="B329" i="14" s="1"/>
  <c r="B330" i="14" s="1"/>
  <c r="B331" i="14" s="1"/>
  <c r="B332" i="14" s="1"/>
  <c r="B333" i="14" s="1"/>
  <c r="B334" i="14" s="1"/>
  <c r="B335" i="14" s="1"/>
  <c r="B336" i="14" s="1"/>
  <c r="B337" i="14" s="1"/>
  <c r="B338" i="14" s="1"/>
  <c r="B339" i="14" s="1"/>
  <c r="B340" i="14" s="1"/>
  <c r="M21" i="14"/>
  <c r="C21" i="11"/>
  <c r="B22" i="11"/>
  <c r="D24" i="9"/>
  <c r="B25" i="9"/>
  <c r="B23" i="10"/>
  <c r="D22" i="10"/>
  <c r="C21" i="8"/>
  <c r="B22" i="8"/>
  <c r="B23" i="7"/>
  <c r="C23" i="9"/>
  <c r="D23" i="9" s="1"/>
  <c r="C22" i="9"/>
  <c r="D21" i="10"/>
  <c r="B22" i="12"/>
  <c r="C21" i="12"/>
  <c r="D21" i="9"/>
  <c r="B88" i="12"/>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102" i="7"/>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124" i="1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95" i="9"/>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D43" i="18" l="1"/>
  <c r="E43" i="18" s="1"/>
  <c r="C102" i="18" s="1"/>
  <c r="B45" i="18"/>
  <c r="C44" i="18"/>
  <c r="D44" i="18" s="1"/>
  <c r="G46" i="16"/>
  <c r="D106" i="16" s="1"/>
  <c r="D100" i="14"/>
  <c r="C100" i="14"/>
  <c r="C48" i="16"/>
  <c r="E48" i="16" s="1"/>
  <c r="D48" i="16"/>
  <c r="B49" i="16"/>
  <c r="D41" i="14"/>
  <c r="G41" i="14" s="1"/>
  <c r="D101" i="14" s="1"/>
  <c r="F47" i="16"/>
  <c r="C41" i="14"/>
  <c r="F41" i="14" s="1"/>
  <c r="C101" i="14" s="1"/>
  <c r="G47" i="16"/>
  <c r="B42" i="14"/>
  <c r="C42" i="14" s="1"/>
  <c r="B24" i="7"/>
  <c r="C23" i="7"/>
  <c r="D23" i="7" s="1"/>
  <c r="C23" i="10"/>
  <c r="B24" i="10"/>
  <c r="B23" i="11"/>
  <c r="C22" i="11"/>
  <c r="D22" i="11" s="1"/>
  <c r="C78" i="9"/>
  <c r="C78" i="10"/>
  <c r="C80" i="9"/>
  <c r="B23" i="8"/>
  <c r="C22" i="8"/>
  <c r="D22" i="8" s="1"/>
  <c r="D21" i="11"/>
  <c r="D21" i="12"/>
  <c r="D21" i="8"/>
  <c r="B26" i="9"/>
  <c r="C25" i="9"/>
  <c r="B23" i="12"/>
  <c r="C22" i="12"/>
  <c r="D22" i="12" s="1"/>
  <c r="D22" i="9"/>
  <c r="D22" i="7"/>
  <c r="C79" i="10"/>
  <c r="C81" i="9"/>
  <c r="E44" i="18" l="1"/>
  <c r="C103" i="18" s="1"/>
  <c r="C45" i="18"/>
  <c r="B46" i="18"/>
  <c r="G48" i="16"/>
  <c r="D108" i="16" s="1"/>
  <c r="C107" i="16"/>
  <c r="D107" i="16"/>
  <c r="F48" i="16"/>
  <c r="C108" i="16" s="1"/>
  <c r="B50" i="16"/>
  <c r="D49" i="16"/>
  <c r="C49" i="16"/>
  <c r="E49" i="16" s="1"/>
  <c r="D42" i="14"/>
  <c r="E42" i="14"/>
  <c r="F42" i="14" s="1"/>
  <c r="C102" i="14" s="1"/>
  <c r="C79" i="8"/>
  <c r="C79" i="11"/>
  <c r="C79" i="12"/>
  <c r="B24" i="8"/>
  <c r="C23" i="8"/>
  <c r="C24" i="10"/>
  <c r="B25" i="10"/>
  <c r="D24" i="10"/>
  <c r="B25" i="7"/>
  <c r="C24" i="7"/>
  <c r="D24" i="7" s="1"/>
  <c r="C79" i="7"/>
  <c r="D25" i="9"/>
  <c r="C78" i="11"/>
  <c r="D78" i="10"/>
  <c r="C80" i="7"/>
  <c r="B24" i="12"/>
  <c r="C23" i="12"/>
  <c r="B27" i="9"/>
  <c r="C26" i="9"/>
  <c r="C78" i="12"/>
  <c r="D80" i="9"/>
  <c r="D23" i="10"/>
  <c r="C79" i="9"/>
  <c r="C78" i="8"/>
  <c r="C23" i="11"/>
  <c r="D23" i="11" s="1"/>
  <c r="B24" i="11"/>
  <c r="D45" i="18" l="1"/>
  <c r="E45" i="18" s="1"/>
  <c r="C104" i="18" s="1"/>
  <c r="B47" i="18"/>
  <c r="C46" i="18"/>
  <c r="D46" i="18" s="1"/>
  <c r="G49" i="16"/>
  <c r="D109" i="16" s="1"/>
  <c r="C50" i="16"/>
  <c r="E50" i="16" s="1"/>
  <c r="D50" i="16"/>
  <c r="B51" i="16"/>
  <c r="F49" i="16"/>
  <c r="C109" i="16" s="1"/>
  <c r="B43" i="14"/>
  <c r="G42" i="14"/>
  <c r="D102" i="14" s="1"/>
  <c r="C80" i="11"/>
  <c r="D79" i="11" s="1"/>
  <c r="D79" i="9"/>
  <c r="D78" i="8"/>
  <c r="C27" i="9"/>
  <c r="D27" i="9" s="1"/>
  <c r="B28" i="9"/>
  <c r="B25" i="12"/>
  <c r="C24" i="12"/>
  <c r="D24" i="12" s="1"/>
  <c r="C82" i="9"/>
  <c r="D79" i="7"/>
  <c r="D78" i="7"/>
  <c r="C81" i="10"/>
  <c r="D26" i="9"/>
  <c r="C81" i="7"/>
  <c r="D80" i="7" s="1"/>
  <c r="C25" i="10"/>
  <c r="D25" i="10"/>
  <c r="B26" i="10"/>
  <c r="C24" i="8"/>
  <c r="B25" i="8"/>
  <c r="C24" i="11"/>
  <c r="D24" i="11" s="1"/>
  <c r="B25" i="11"/>
  <c r="C80" i="10"/>
  <c r="D78" i="12"/>
  <c r="D23" i="12"/>
  <c r="D23" i="8"/>
  <c r="D78" i="11"/>
  <c r="B26" i="7"/>
  <c r="C25" i="7"/>
  <c r="D25" i="7" s="1"/>
  <c r="D78" i="9"/>
  <c r="E46" i="18" l="1"/>
  <c r="C105" i="18" s="1"/>
  <c r="C47" i="18"/>
  <c r="F36" i="18"/>
  <c r="D47" i="18"/>
  <c r="D48" i="18" s="1"/>
  <c r="G50" i="16"/>
  <c r="D110" i="16" s="1"/>
  <c r="B52" i="16"/>
  <c r="D51" i="16"/>
  <c r="C51" i="16"/>
  <c r="E51" i="16" s="1"/>
  <c r="F50" i="16"/>
  <c r="C110" i="16" s="1"/>
  <c r="D43" i="14"/>
  <c r="C43" i="14"/>
  <c r="E43" i="14" s="1"/>
  <c r="F43" i="14" s="1"/>
  <c r="C103" i="14" s="1"/>
  <c r="C82" i="7"/>
  <c r="D81" i="7" s="1"/>
  <c r="C84" i="9"/>
  <c r="C81" i="12"/>
  <c r="B26" i="12"/>
  <c r="C25" i="12"/>
  <c r="D25" i="12" s="1"/>
  <c r="C80" i="8"/>
  <c r="B27" i="10"/>
  <c r="C26" i="10"/>
  <c r="D26" i="10" s="1"/>
  <c r="D80" i="10"/>
  <c r="D79" i="10"/>
  <c r="B26" i="11"/>
  <c r="C25" i="11"/>
  <c r="C83" i="9"/>
  <c r="D81" i="9"/>
  <c r="C28" i="9"/>
  <c r="D28" i="9" s="1"/>
  <c r="B29" i="9"/>
  <c r="C26" i="7"/>
  <c r="D26" i="7" s="1"/>
  <c r="B27" i="7"/>
  <c r="C81" i="11"/>
  <c r="D80" i="11" s="1"/>
  <c r="C25" i="8"/>
  <c r="D25" i="8" s="1"/>
  <c r="B26" i="8"/>
  <c r="C82" i="10"/>
  <c r="D81" i="10" s="1"/>
  <c r="C80" i="12"/>
  <c r="D24" i="8"/>
  <c r="F37" i="18" l="1"/>
  <c r="G36" i="18"/>
  <c r="H36" i="18" s="1"/>
  <c r="E47" i="18"/>
  <c r="C48" i="18"/>
  <c r="C52" i="16"/>
  <c r="H41" i="16"/>
  <c r="D52" i="16"/>
  <c r="F51" i="16"/>
  <c r="C111" i="16" s="1"/>
  <c r="D83" i="9"/>
  <c r="G51" i="16"/>
  <c r="D111" i="16" s="1"/>
  <c r="G43" i="14"/>
  <c r="D103" i="14" s="1"/>
  <c r="B44" i="14"/>
  <c r="C85" i="9"/>
  <c r="D84" i="9" s="1"/>
  <c r="C83" i="7"/>
  <c r="D82" i="7" s="1"/>
  <c r="C83" i="10"/>
  <c r="B27" i="11"/>
  <c r="C26" i="11"/>
  <c r="D26" i="11" s="1"/>
  <c r="B27" i="12"/>
  <c r="C26" i="12"/>
  <c r="D26" i="12" s="1"/>
  <c r="C81" i="8"/>
  <c r="D80" i="8" s="1"/>
  <c r="C26" i="8"/>
  <c r="D26" i="8" s="1"/>
  <c r="B27" i="8"/>
  <c r="D80" i="12"/>
  <c r="D79" i="12"/>
  <c r="C82" i="8"/>
  <c r="B30" i="9"/>
  <c r="C29" i="9"/>
  <c r="D29" i="9" s="1"/>
  <c r="C82" i="12"/>
  <c r="D82" i="10"/>
  <c r="D25" i="11"/>
  <c r="C27" i="10"/>
  <c r="D27" i="10" s="1"/>
  <c r="B28" i="10"/>
  <c r="D79" i="8"/>
  <c r="B28" i="7"/>
  <c r="C27" i="7"/>
  <c r="D27" i="7" s="1"/>
  <c r="D82" i="9"/>
  <c r="C106" i="18" l="1"/>
  <c r="E48" i="18"/>
  <c r="I36" i="18"/>
  <c r="F38" i="18"/>
  <c r="G37" i="18"/>
  <c r="H37" i="18" s="1"/>
  <c r="I41" i="16"/>
  <c r="K41" i="16" s="1"/>
  <c r="J41" i="16"/>
  <c r="H42" i="16"/>
  <c r="C53" i="16"/>
  <c r="E52" i="16"/>
  <c r="E53" i="16" s="1"/>
  <c r="D53" i="16"/>
  <c r="C44" i="14"/>
  <c r="D44" i="14"/>
  <c r="C84" i="10"/>
  <c r="D83" i="10" s="1"/>
  <c r="C86" i="9"/>
  <c r="C30" i="9"/>
  <c r="D30" i="9" s="1"/>
  <c r="B31" i="9"/>
  <c r="B28" i="12"/>
  <c r="C27" i="12"/>
  <c r="D27" i="12" s="1"/>
  <c r="C82" i="11"/>
  <c r="C83" i="8"/>
  <c r="D82" i="8" s="1"/>
  <c r="D81" i="8"/>
  <c r="C83" i="11"/>
  <c r="C84" i="7"/>
  <c r="D83" i="7" s="1"/>
  <c r="C28" i="7"/>
  <c r="D28" i="7" s="1"/>
  <c r="B29" i="7"/>
  <c r="D81" i="12"/>
  <c r="C28" i="10"/>
  <c r="D28" i="10" s="1"/>
  <c r="B29" i="10"/>
  <c r="B28" i="8"/>
  <c r="C27" i="8"/>
  <c r="D27" i="8" s="1"/>
  <c r="C83" i="12"/>
  <c r="B28" i="11"/>
  <c r="C27" i="11"/>
  <c r="D27" i="11" s="1"/>
  <c r="D85" i="9"/>
  <c r="C107" i="18" l="1"/>
  <c r="I37" i="18"/>
  <c r="C108" i="18" s="1"/>
  <c r="G38" i="18"/>
  <c r="F39" i="18"/>
  <c r="G52" i="16"/>
  <c r="D112" i="16" s="1"/>
  <c r="F52" i="16"/>
  <c r="C112" i="16" s="1"/>
  <c r="L41" i="16"/>
  <c r="I42" i="16"/>
  <c r="K42" i="16" s="1"/>
  <c r="H43" i="16"/>
  <c r="J42" i="16"/>
  <c r="M41" i="16"/>
  <c r="E44" i="14"/>
  <c r="F44" i="14" s="1"/>
  <c r="C104" i="14" s="1"/>
  <c r="C85" i="7"/>
  <c r="D84" i="7" s="1"/>
  <c r="C84" i="12"/>
  <c r="C84" i="8"/>
  <c r="D83" i="8" s="1"/>
  <c r="C84" i="11"/>
  <c r="B29" i="11"/>
  <c r="C28" i="11"/>
  <c r="D28" i="11" s="1"/>
  <c r="C87" i="9"/>
  <c r="D86" i="9" s="1"/>
  <c r="D83" i="11"/>
  <c r="B29" i="12"/>
  <c r="C28" i="12"/>
  <c r="D28" i="12" s="1"/>
  <c r="C85" i="10"/>
  <c r="C31" i="9"/>
  <c r="D31" i="9" s="1"/>
  <c r="B32" i="9"/>
  <c r="D82" i="12"/>
  <c r="D84" i="10"/>
  <c r="C28" i="8"/>
  <c r="D28" i="8" s="1"/>
  <c r="B29" i="8"/>
  <c r="C29" i="10"/>
  <c r="D29" i="10" s="1"/>
  <c r="B30" i="10"/>
  <c r="B30" i="7"/>
  <c r="C29" i="7"/>
  <c r="D29" i="7" s="1"/>
  <c r="D82" i="11"/>
  <c r="D81" i="11"/>
  <c r="G39" i="18" l="1"/>
  <c r="H39" i="18" s="1"/>
  <c r="F40" i="18"/>
  <c r="H38" i="18"/>
  <c r="G53" i="16"/>
  <c r="F53" i="16"/>
  <c r="M42" i="16"/>
  <c r="D114" i="16" s="1"/>
  <c r="D113" i="16"/>
  <c r="L42" i="16"/>
  <c r="C114" i="16" s="1"/>
  <c r="C113" i="16"/>
  <c r="I43" i="16"/>
  <c r="K43" i="16" s="1"/>
  <c r="H44" i="16"/>
  <c r="J43" i="16"/>
  <c r="B45" i="14"/>
  <c r="G44" i="14"/>
  <c r="D104" i="14" s="1"/>
  <c r="C85" i="12"/>
  <c r="C86" i="7"/>
  <c r="C85" i="11"/>
  <c r="C86" i="10"/>
  <c r="D85" i="10" s="1"/>
  <c r="C85" i="8"/>
  <c r="C29" i="11"/>
  <c r="D29" i="11" s="1"/>
  <c r="B30" i="11"/>
  <c r="D84" i="11"/>
  <c r="C30" i="10"/>
  <c r="D30" i="10" s="1"/>
  <c r="B31" i="10"/>
  <c r="C32" i="9"/>
  <c r="C33" i="9" s="1"/>
  <c r="E21" i="9"/>
  <c r="D84" i="12"/>
  <c r="B31" i="7"/>
  <c r="C30" i="7"/>
  <c r="D30" i="7" s="1"/>
  <c r="C29" i="8"/>
  <c r="D29" i="8" s="1"/>
  <c r="B30" i="8"/>
  <c r="C88" i="9"/>
  <c r="D87" i="9" s="1"/>
  <c r="D83" i="12"/>
  <c r="B30" i="12"/>
  <c r="C29" i="12"/>
  <c r="D29" i="12" s="1"/>
  <c r="D85" i="7"/>
  <c r="F41" i="18" l="1"/>
  <c r="G40" i="18"/>
  <c r="I39" i="18"/>
  <c r="C110" i="18" s="1"/>
  <c r="I38" i="18"/>
  <c r="H45" i="16"/>
  <c r="J44" i="16"/>
  <c r="I44" i="16"/>
  <c r="K44" i="16" s="1"/>
  <c r="L43" i="16"/>
  <c r="C115" i="16" s="1"/>
  <c r="M43" i="16"/>
  <c r="C45" i="14"/>
  <c r="D45" i="14"/>
  <c r="C87" i="7"/>
  <c r="C86" i="8"/>
  <c r="D85" i="8" s="1"/>
  <c r="C87" i="10"/>
  <c r="B31" i="8"/>
  <c r="C30" i="8"/>
  <c r="D30" i="8" s="1"/>
  <c r="C86" i="12"/>
  <c r="C30" i="12"/>
  <c r="D30" i="12"/>
  <c r="B31" i="12"/>
  <c r="F21" i="9"/>
  <c r="E22" i="9"/>
  <c r="D86" i="7"/>
  <c r="B31" i="11"/>
  <c r="C30" i="11"/>
  <c r="D30" i="11" s="1"/>
  <c r="C86" i="11"/>
  <c r="D32" i="9"/>
  <c r="C31" i="7"/>
  <c r="D31" i="7" s="1"/>
  <c r="B32" i="7"/>
  <c r="B32" i="10"/>
  <c r="C31" i="10"/>
  <c r="D31" i="10" s="1"/>
  <c r="D84" i="8"/>
  <c r="D86" i="10"/>
  <c r="D85" i="12"/>
  <c r="H40" i="18" l="1"/>
  <c r="I40" i="18" s="1"/>
  <c r="C109" i="18"/>
  <c r="G41" i="18"/>
  <c r="F42" i="18"/>
  <c r="D115" i="16"/>
  <c r="I45" i="16"/>
  <c r="K45" i="16" s="1"/>
  <c r="J45" i="16"/>
  <c r="H46" i="16"/>
  <c r="L44" i="16"/>
  <c r="C116" i="16" s="1"/>
  <c r="M44" i="16"/>
  <c r="D116" i="16" s="1"/>
  <c r="E45" i="14"/>
  <c r="F45" i="14" s="1"/>
  <c r="C105" i="14" s="1"/>
  <c r="C88" i="7"/>
  <c r="D87" i="7" s="1"/>
  <c r="C88" i="10"/>
  <c r="D87" i="10" s="1"/>
  <c r="C87" i="8"/>
  <c r="C31" i="11"/>
  <c r="D31" i="11" s="1"/>
  <c r="B32" i="11"/>
  <c r="B32" i="8"/>
  <c r="C31" i="8"/>
  <c r="D31" i="8" s="1"/>
  <c r="C32" i="10"/>
  <c r="C33" i="10" s="1"/>
  <c r="D32" i="10"/>
  <c r="E21" i="10"/>
  <c r="C89" i="9"/>
  <c r="D33" i="9"/>
  <c r="B32" i="12"/>
  <c r="C31" i="12"/>
  <c r="D31" i="12" s="1"/>
  <c r="D86" i="8"/>
  <c r="C87" i="11"/>
  <c r="G21" i="9"/>
  <c r="C87" i="12"/>
  <c r="E21" i="7"/>
  <c r="C32" i="7"/>
  <c r="C33" i="7" s="1"/>
  <c r="D85" i="11"/>
  <c r="F22" i="9"/>
  <c r="E23" i="9"/>
  <c r="C111" i="18" l="1"/>
  <c r="F43" i="18"/>
  <c r="G42" i="18"/>
  <c r="H42" i="18" s="1"/>
  <c r="H41" i="18"/>
  <c r="I41" i="18" s="1"/>
  <c r="C112" i="18" s="1"/>
  <c r="M45" i="16"/>
  <c r="D117" i="16" s="1"/>
  <c r="L45" i="16"/>
  <c r="I46" i="16"/>
  <c r="K46" i="16" s="1"/>
  <c r="H47" i="16"/>
  <c r="J46" i="16"/>
  <c r="B46" i="14"/>
  <c r="G45" i="14"/>
  <c r="D105" i="14" s="1"/>
  <c r="C88" i="12"/>
  <c r="D87" i="12" s="1"/>
  <c r="C88" i="11"/>
  <c r="D87" i="11" s="1"/>
  <c r="E21" i="8"/>
  <c r="C32" i="8"/>
  <c r="C33" i="8" s="1"/>
  <c r="E24" i="9"/>
  <c r="F23" i="9"/>
  <c r="D32" i="7"/>
  <c r="D86" i="12"/>
  <c r="F21" i="7"/>
  <c r="G21" i="7" s="1"/>
  <c r="E22" i="7"/>
  <c r="C90" i="9"/>
  <c r="D89" i="9" s="1"/>
  <c r="E22" i="10"/>
  <c r="F21" i="10"/>
  <c r="G21" i="10" s="1"/>
  <c r="C88" i="8"/>
  <c r="D87" i="8" s="1"/>
  <c r="G22" i="9"/>
  <c r="C91" i="9" s="1"/>
  <c r="D88" i="9"/>
  <c r="C89" i="10"/>
  <c r="D33" i="10"/>
  <c r="D86" i="11"/>
  <c r="E21" i="12"/>
  <c r="C32" i="12"/>
  <c r="C33" i="12" s="1"/>
  <c r="E21" i="11"/>
  <c r="C32" i="11"/>
  <c r="C33" i="11" s="1"/>
  <c r="I42" i="18" l="1"/>
  <c r="C113" i="18" s="1"/>
  <c r="F44" i="18"/>
  <c r="G43" i="18"/>
  <c r="H43" i="18" s="1"/>
  <c r="M46" i="16"/>
  <c r="C117" i="16"/>
  <c r="I47" i="16"/>
  <c r="J47" i="16"/>
  <c r="H48" i="16"/>
  <c r="L46" i="16"/>
  <c r="C118" i="16" s="1"/>
  <c r="D46" i="14"/>
  <c r="C46" i="14"/>
  <c r="B47" i="14" s="1"/>
  <c r="D32" i="11"/>
  <c r="C89" i="11" s="1"/>
  <c r="D32" i="8"/>
  <c r="C89" i="8" s="1"/>
  <c r="D32" i="12"/>
  <c r="C90" i="10"/>
  <c r="E23" i="7"/>
  <c r="F22" i="7"/>
  <c r="G22" i="7" s="1"/>
  <c r="C91" i="7" s="1"/>
  <c r="E22" i="8"/>
  <c r="F21" i="8"/>
  <c r="D33" i="11"/>
  <c r="D89" i="10"/>
  <c r="D88" i="10"/>
  <c r="E23" i="10"/>
  <c r="F22" i="10"/>
  <c r="G22" i="10" s="1"/>
  <c r="C91" i="10" s="1"/>
  <c r="F24" i="9"/>
  <c r="G24" i="9" s="1"/>
  <c r="C93" i="9" s="1"/>
  <c r="E25" i="9"/>
  <c r="D33" i="8"/>
  <c r="C90" i="7"/>
  <c r="E22" i="11"/>
  <c r="F21" i="11"/>
  <c r="G21" i="11" s="1"/>
  <c r="E22" i="12"/>
  <c r="F21" i="12"/>
  <c r="D90" i="9"/>
  <c r="C89" i="7"/>
  <c r="D33" i="7"/>
  <c r="G23" i="9"/>
  <c r="I43" i="18" l="1"/>
  <c r="C114" i="18" s="1"/>
  <c r="F45" i="18"/>
  <c r="G44" i="18"/>
  <c r="H49" i="16"/>
  <c r="J48" i="16"/>
  <c r="I48" i="16"/>
  <c r="K47" i="16"/>
  <c r="L47" i="16" s="1"/>
  <c r="C119" i="16" s="1"/>
  <c r="D90" i="7"/>
  <c r="D118" i="16"/>
  <c r="E46" i="14"/>
  <c r="F46" i="14" s="1"/>
  <c r="C106" i="14" s="1"/>
  <c r="D47" i="14"/>
  <c r="C47" i="14"/>
  <c r="E47" i="14" s="1"/>
  <c r="F47" i="14" s="1"/>
  <c r="C107" i="14" s="1"/>
  <c r="C90" i="11"/>
  <c r="D89" i="11" s="1"/>
  <c r="F23" i="7"/>
  <c r="E24" i="7"/>
  <c r="E23" i="8"/>
  <c r="F22" i="8"/>
  <c r="D90" i="10"/>
  <c r="G22" i="11"/>
  <c r="C91" i="11" s="1"/>
  <c r="E23" i="11"/>
  <c r="F22" i="11"/>
  <c r="G21" i="12"/>
  <c r="C92" i="9"/>
  <c r="D88" i="8"/>
  <c r="F22" i="12"/>
  <c r="G22" i="12" s="1"/>
  <c r="C91" i="12" s="1"/>
  <c r="E23" i="12"/>
  <c r="F25" i="9"/>
  <c r="G25" i="9" s="1"/>
  <c r="E26" i="9"/>
  <c r="D88" i="11"/>
  <c r="D89" i="7"/>
  <c r="D88" i="7"/>
  <c r="F23" i="10"/>
  <c r="G23" i="10" s="1"/>
  <c r="C92" i="10" s="1"/>
  <c r="E24" i="10"/>
  <c r="G21" i="8"/>
  <c r="C89" i="12"/>
  <c r="D33" i="12"/>
  <c r="F46" i="18" l="1"/>
  <c r="G45" i="18"/>
  <c r="H45" i="18" s="1"/>
  <c r="H44" i="18"/>
  <c r="I44" i="18" s="1"/>
  <c r="C115" i="18" s="1"/>
  <c r="M47" i="16"/>
  <c r="I49" i="16"/>
  <c r="H50" i="16"/>
  <c r="J49" i="16"/>
  <c r="K48" i="16"/>
  <c r="M48" i="16" s="1"/>
  <c r="D120" i="16" s="1"/>
  <c r="G46" i="14"/>
  <c r="D106" i="14" s="1"/>
  <c r="B48" i="14"/>
  <c r="G47" i="14"/>
  <c r="D107" i="14" s="1"/>
  <c r="C94" i="9"/>
  <c r="C90" i="8"/>
  <c r="E27" i="9"/>
  <c r="F26" i="9"/>
  <c r="G26" i="9" s="1"/>
  <c r="D92" i="9"/>
  <c r="D91" i="9"/>
  <c r="F23" i="11"/>
  <c r="E24" i="11"/>
  <c r="E25" i="7"/>
  <c r="F24" i="7"/>
  <c r="C90" i="12"/>
  <c r="D90" i="12" s="1"/>
  <c r="G22" i="8"/>
  <c r="C91" i="8" s="1"/>
  <c r="D88" i="12"/>
  <c r="F24" i="10"/>
  <c r="G24" i="10" s="1"/>
  <c r="E25" i="10"/>
  <c r="F23" i="12"/>
  <c r="G23" i="12" s="1"/>
  <c r="C92" i="12" s="1"/>
  <c r="E24" i="12"/>
  <c r="E24" i="8"/>
  <c r="F23" i="8"/>
  <c r="G23" i="8" s="1"/>
  <c r="C92" i="8" s="1"/>
  <c r="G23" i="7"/>
  <c r="D91" i="10"/>
  <c r="D90" i="11"/>
  <c r="D89" i="12" l="1"/>
  <c r="G46" i="18"/>
  <c r="H46" i="18" s="1"/>
  <c r="F47" i="18"/>
  <c r="I45" i="18"/>
  <c r="C116" i="18" s="1"/>
  <c r="K49" i="16"/>
  <c r="L49" i="16" s="1"/>
  <c r="C121" i="16" s="1"/>
  <c r="D119" i="16"/>
  <c r="L48" i="16"/>
  <c r="C120" i="16" s="1"/>
  <c r="H51" i="16"/>
  <c r="J50" i="16"/>
  <c r="I50" i="16"/>
  <c r="K50" i="16" s="1"/>
  <c r="C48" i="14"/>
  <c r="E48" i="14" s="1"/>
  <c r="F48" i="14" s="1"/>
  <c r="C108" i="14" s="1"/>
  <c r="D48" i="14"/>
  <c r="C95" i="9"/>
  <c r="D94" i="9" s="1"/>
  <c r="C93" i="10"/>
  <c r="D91" i="8"/>
  <c r="G24" i="7"/>
  <c r="C93" i="7" s="1"/>
  <c r="D90" i="8"/>
  <c r="D89" i="8"/>
  <c r="E25" i="8"/>
  <c r="F24" i="8"/>
  <c r="G24" i="8" s="1"/>
  <c r="C93" i="8" s="1"/>
  <c r="G23" i="11"/>
  <c r="C92" i="7"/>
  <c r="D91" i="12"/>
  <c r="F25" i="7"/>
  <c r="G25" i="7" s="1"/>
  <c r="E26" i="7"/>
  <c r="F27" i="9"/>
  <c r="G27" i="9" s="1"/>
  <c r="C96" i="9" s="1"/>
  <c r="E28" i="9"/>
  <c r="F24" i="12"/>
  <c r="G24" i="12"/>
  <c r="C93" i="12" s="1"/>
  <c r="E25" i="12"/>
  <c r="E26" i="10"/>
  <c r="F25" i="10"/>
  <c r="E25" i="11"/>
  <c r="F24" i="11"/>
  <c r="D93" i="9"/>
  <c r="G47" i="18" l="1"/>
  <c r="J36" i="18"/>
  <c r="I46" i="18"/>
  <c r="C117" i="18" s="1"/>
  <c r="I51" i="16"/>
  <c r="K51" i="16" s="1"/>
  <c r="H52" i="16"/>
  <c r="J51" i="16"/>
  <c r="L50" i="16"/>
  <c r="C122" i="16" s="1"/>
  <c r="M50" i="16"/>
  <c r="D122" i="16" s="1"/>
  <c r="M49" i="16"/>
  <c r="D121" i="16" s="1"/>
  <c r="G48" i="14"/>
  <c r="D108" i="14" s="1"/>
  <c r="B49" i="14"/>
  <c r="C94" i="7"/>
  <c r="G24" i="11"/>
  <c r="C93" i="11" s="1"/>
  <c r="F26" i="10"/>
  <c r="G26" i="10" s="1"/>
  <c r="C95" i="10" s="1"/>
  <c r="E27" i="10"/>
  <c r="F25" i="11"/>
  <c r="G25" i="11" s="1"/>
  <c r="C94" i="11" s="1"/>
  <c r="E26" i="11"/>
  <c r="G25" i="10"/>
  <c r="F26" i="7"/>
  <c r="G26" i="7" s="1"/>
  <c r="C95" i="7" s="1"/>
  <c r="E27" i="7"/>
  <c r="D92" i="7"/>
  <c r="D91" i="7"/>
  <c r="D92" i="12"/>
  <c r="F25" i="8"/>
  <c r="G25" i="8" s="1"/>
  <c r="E26" i="8"/>
  <c r="C92" i="11"/>
  <c r="E26" i="12"/>
  <c r="F25" i="12"/>
  <c r="G25" i="12" s="1"/>
  <c r="C94" i="12" s="1"/>
  <c r="D93" i="12" s="1"/>
  <c r="E29" i="9"/>
  <c r="F28" i="9"/>
  <c r="G28" i="9" s="1"/>
  <c r="C97" i="9" s="1"/>
  <c r="D92" i="8"/>
  <c r="D92" i="10"/>
  <c r="D95" i="9"/>
  <c r="J37" i="18" l="1"/>
  <c r="K36" i="18"/>
  <c r="L36" i="18" s="1"/>
  <c r="G48" i="18"/>
  <c r="H47" i="18"/>
  <c r="H48" i="18" s="1"/>
  <c r="M51" i="16"/>
  <c r="D123" i="16" s="1"/>
  <c r="J52" i="16"/>
  <c r="I52" i="16"/>
  <c r="N41" i="16"/>
  <c r="D94" i="7"/>
  <c r="L51" i="16"/>
  <c r="C123" i="16" s="1"/>
  <c r="D49" i="14"/>
  <c r="C49" i="14"/>
  <c r="B50" i="14" s="1"/>
  <c r="C94" i="8"/>
  <c r="F26" i="11"/>
  <c r="G26" i="11" s="1"/>
  <c r="E27" i="11"/>
  <c r="E27" i="12"/>
  <c r="F26" i="12"/>
  <c r="G26" i="12" s="1"/>
  <c r="E27" i="8"/>
  <c r="F26" i="8"/>
  <c r="G26" i="8" s="1"/>
  <c r="C94" i="10"/>
  <c r="E28" i="10"/>
  <c r="F27" i="10"/>
  <c r="G27" i="10" s="1"/>
  <c r="C96" i="10" s="1"/>
  <c r="D95" i="10" s="1"/>
  <c r="F29" i="9"/>
  <c r="E30" i="9"/>
  <c r="G29" i="9"/>
  <c r="C98" i="9" s="1"/>
  <c r="D96" i="9"/>
  <c r="D93" i="7"/>
  <c r="F27" i="7"/>
  <c r="G27" i="7" s="1"/>
  <c r="E28" i="7"/>
  <c r="D92" i="11"/>
  <c r="D91" i="11"/>
  <c r="D93" i="11"/>
  <c r="I47" i="18" l="1"/>
  <c r="M36" i="18"/>
  <c r="K37" i="18"/>
  <c r="L37" i="18" s="1"/>
  <c r="J38" i="18"/>
  <c r="J53" i="16"/>
  <c r="I53" i="16"/>
  <c r="K52" i="16"/>
  <c r="K53" i="16" s="1"/>
  <c r="O41" i="16"/>
  <c r="N42" i="16"/>
  <c r="P41" i="16"/>
  <c r="E49" i="14"/>
  <c r="F49" i="14" s="1"/>
  <c r="C109" i="14" s="1"/>
  <c r="D50" i="14"/>
  <c r="C50" i="14"/>
  <c r="E50" i="14" s="1"/>
  <c r="F50" i="14" s="1"/>
  <c r="C110" i="14" s="1"/>
  <c r="C96" i="7"/>
  <c r="C95" i="8"/>
  <c r="F28" i="10"/>
  <c r="G28" i="10" s="1"/>
  <c r="C97" i="10" s="1"/>
  <c r="D96" i="10" s="1"/>
  <c r="E29" i="10"/>
  <c r="E31" i="9"/>
  <c r="F30" i="9"/>
  <c r="G30" i="9" s="1"/>
  <c r="C99" i="9" s="1"/>
  <c r="C95" i="12"/>
  <c r="F27" i="11"/>
  <c r="E28" i="11"/>
  <c r="G27" i="11"/>
  <c r="C96" i="11" s="1"/>
  <c r="E28" i="8"/>
  <c r="F27" i="8"/>
  <c r="G27" i="8" s="1"/>
  <c r="C96" i="8" s="1"/>
  <c r="D97" i="9"/>
  <c r="C95" i="11"/>
  <c r="F28" i="7"/>
  <c r="G28" i="7" s="1"/>
  <c r="C97" i="7" s="1"/>
  <c r="E29" i="7"/>
  <c r="E28" i="12"/>
  <c r="F27" i="12"/>
  <c r="G27" i="12" s="1"/>
  <c r="C96" i="12" s="1"/>
  <c r="D94" i="10"/>
  <c r="D93" i="10"/>
  <c r="D93" i="8"/>
  <c r="C118" i="18" l="1"/>
  <c r="I48" i="18"/>
  <c r="C119" i="18"/>
  <c r="J39" i="18"/>
  <c r="K38" i="18"/>
  <c r="M37" i="18"/>
  <c r="C120" i="18" s="1"/>
  <c r="G49" i="14"/>
  <c r="D109" i="14" s="1"/>
  <c r="L52" i="16"/>
  <c r="Q41" i="16"/>
  <c r="R41" i="16" s="1"/>
  <c r="O42" i="16"/>
  <c r="Q42" i="16" s="1"/>
  <c r="N43" i="16"/>
  <c r="P42" i="16"/>
  <c r="M52" i="16"/>
  <c r="B51" i="14"/>
  <c r="G50" i="14"/>
  <c r="D110" i="14" s="1"/>
  <c r="D98" i="9"/>
  <c r="E29" i="12"/>
  <c r="F28" i="12"/>
  <c r="G28" i="12" s="1"/>
  <c r="C97" i="12" s="1"/>
  <c r="D95" i="12"/>
  <c r="D94" i="12"/>
  <c r="E30" i="10"/>
  <c r="F29" i="10"/>
  <c r="G29" i="10" s="1"/>
  <c r="C98" i="10" s="1"/>
  <c r="D95" i="8"/>
  <c r="F29" i="7"/>
  <c r="G29" i="7" s="1"/>
  <c r="C98" i="7" s="1"/>
  <c r="E30" i="7"/>
  <c r="D96" i="7"/>
  <c r="D95" i="7"/>
  <c r="D95" i="11"/>
  <c r="D94" i="11"/>
  <c r="E29" i="11"/>
  <c r="F28" i="11"/>
  <c r="G28" i="11" s="1"/>
  <c r="C97" i="11" s="1"/>
  <c r="D94" i="8"/>
  <c r="F28" i="8"/>
  <c r="G28" i="8" s="1"/>
  <c r="C97" i="8" s="1"/>
  <c r="E29" i="8"/>
  <c r="F31" i="9"/>
  <c r="G31" i="9" s="1"/>
  <c r="C100" i="9" s="1"/>
  <c r="E32" i="9"/>
  <c r="K39" i="18" l="1"/>
  <c r="L39" i="18" s="1"/>
  <c r="J40" i="18"/>
  <c r="L38" i="18"/>
  <c r="M38" i="18" s="1"/>
  <c r="S41" i="16"/>
  <c r="D125" i="16" s="1"/>
  <c r="C125" i="16"/>
  <c r="D124" i="16"/>
  <c r="M53" i="16"/>
  <c r="R42" i="16"/>
  <c r="C126" i="16" s="1"/>
  <c r="C124" i="16"/>
  <c r="L53" i="16"/>
  <c r="S42" i="16"/>
  <c r="D126" i="16" s="1"/>
  <c r="N44" i="16"/>
  <c r="P43" i="16"/>
  <c r="O43" i="16"/>
  <c r="Q43" i="16" s="1"/>
  <c r="C51" i="14"/>
  <c r="E51" i="14" s="1"/>
  <c r="F51" i="14" s="1"/>
  <c r="C111" i="14" s="1"/>
  <c r="D51" i="14"/>
  <c r="D96" i="11"/>
  <c r="D96" i="12"/>
  <c r="D99" i="9"/>
  <c r="D97" i="7"/>
  <c r="F29" i="8"/>
  <c r="G29" i="8" s="1"/>
  <c r="C98" i="8" s="1"/>
  <c r="D97" i="8" s="1"/>
  <c r="E30" i="8"/>
  <c r="F30" i="10"/>
  <c r="G30" i="10" s="1"/>
  <c r="C99" i="10" s="1"/>
  <c r="E31" i="10"/>
  <c r="E30" i="12"/>
  <c r="F29" i="12"/>
  <c r="G29" i="12" s="1"/>
  <c r="C98" i="12" s="1"/>
  <c r="D97" i="12" s="1"/>
  <c r="D97" i="10"/>
  <c r="H21" i="9"/>
  <c r="F32" i="9"/>
  <c r="F33" i="9" s="1"/>
  <c r="E30" i="11"/>
  <c r="F29" i="11"/>
  <c r="G29" i="11" s="1"/>
  <c r="C98" i="11" s="1"/>
  <c r="F30" i="7"/>
  <c r="G30" i="7" s="1"/>
  <c r="C99" i="7" s="1"/>
  <c r="E31" i="7"/>
  <c r="D96" i="8"/>
  <c r="C121" i="18" l="1"/>
  <c r="K40" i="18"/>
  <c r="L40" i="18" s="1"/>
  <c r="J41" i="18"/>
  <c r="M39" i="18"/>
  <c r="C122" i="18" s="1"/>
  <c r="O44" i="16"/>
  <c r="Q44" i="16" s="1"/>
  <c r="N45" i="16"/>
  <c r="P44" i="16"/>
  <c r="R43" i="16"/>
  <c r="C127" i="16" s="1"/>
  <c r="S43" i="16"/>
  <c r="B52" i="14"/>
  <c r="G51" i="14"/>
  <c r="G32" i="9"/>
  <c r="C101" i="9"/>
  <c r="G33" i="9"/>
  <c r="D98" i="7"/>
  <c r="E31" i="12"/>
  <c r="F30" i="12"/>
  <c r="G30" i="12" s="1"/>
  <c r="C99" i="12" s="1"/>
  <c r="D98" i="12" s="1"/>
  <c r="E31" i="8"/>
  <c r="F30" i="8"/>
  <c r="G30" i="8" s="1"/>
  <c r="C99" i="8" s="1"/>
  <c r="H22" i="9"/>
  <c r="I21" i="9"/>
  <c r="J21" i="9" s="1"/>
  <c r="F31" i="10"/>
  <c r="G31" i="10" s="1"/>
  <c r="C100" i="10" s="1"/>
  <c r="E32" i="10"/>
  <c r="F31" i="7"/>
  <c r="E32" i="7"/>
  <c r="G31" i="7"/>
  <c r="C100" i="7" s="1"/>
  <c r="E31" i="11"/>
  <c r="F30" i="11"/>
  <c r="G30" i="11" s="1"/>
  <c r="C99" i="11" s="1"/>
  <c r="D98" i="10"/>
  <c r="D97" i="11"/>
  <c r="K41" i="18" l="1"/>
  <c r="L41" i="18" s="1"/>
  <c r="J42" i="18"/>
  <c r="M40" i="18"/>
  <c r="C123" i="18" s="1"/>
  <c r="O45" i="16"/>
  <c r="N46" i="16"/>
  <c r="P45" i="16"/>
  <c r="R44" i="16"/>
  <c r="D127" i="16"/>
  <c r="S44" i="16"/>
  <c r="D128" i="16" s="1"/>
  <c r="D111" i="14"/>
  <c r="C52" i="14"/>
  <c r="C53" i="14" s="1"/>
  <c r="D52" i="14"/>
  <c r="D99" i="10"/>
  <c r="D98" i="8"/>
  <c r="D98" i="11"/>
  <c r="C102" i="9"/>
  <c r="D101" i="9" s="1"/>
  <c r="D100" i="9"/>
  <c r="E32" i="8"/>
  <c r="F31" i="8"/>
  <c r="G31" i="8" s="1"/>
  <c r="C100" i="8" s="1"/>
  <c r="D99" i="7"/>
  <c r="E32" i="12"/>
  <c r="F31" i="12"/>
  <c r="G31" i="12" s="1"/>
  <c r="C100" i="12" s="1"/>
  <c r="H21" i="7"/>
  <c r="F32" i="7"/>
  <c r="F33" i="7" s="1"/>
  <c r="F31" i="11"/>
  <c r="G31" i="11" s="1"/>
  <c r="C100" i="11" s="1"/>
  <c r="E32" i="11"/>
  <c r="H21" i="10"/>
  <c r="F32" i="10"/>
  <c r="F33" i="10" s="1"/>
  <c r="I22" i="9"/>
  <c r="H23" i="9"/>
  <c r="J43" i="18" l="1"/>
  <c r="K42" i="18"/>
  <c r="M41" i="18"/>
  <c r="C128" i="16"/>
  <c r="Q45" i="16"/>
  <c r="R45" i="16" s="1"/>
  <c r="O46" i="16"/>
  <c r="Q46" i="16" s="1"/>
  <c r="N47" i="16"/>
  <c r="P46" i="16"/>
  <c r="G32" i="7"/>
  <c r="E52" i="14"/>
  <c r="E53" i="14" s="1"/>
  <c r="D53" i="14"/>
  <c r="H41" i="14"/>
  <c r="D99" i="12"/>
  <c r="D99" i="11"/>
  <c r="J22" i="9"/>
  <c r="C101" i="7"/>
  <c r="G33" i="7"/>
  <c r="F32" i="8"/>
  <c r="F33" i="8" s="1"/>
  <c r="H21" i="8"/>
  <c r="D99" i="8"/>
  <c r="F32" i="11"/>
  <c r="F33" i="11" s="1"/>
  <c r="H21" i="11"/>
  <c r="H22" i="10"/>
  <c r="I21" i="10"/>
  <c r="J21" i="10" s="1"/>
  <c r="H21" i="12"/>
  <c r="F32" i="12"/>
  <c r="F33" i="12" s="1"/>
  <c r="I23" i="9"/>
  <c r="J23" i="9" s="1"/>
  <c r="C104" i="9" s="1"/>
  <c r="H24" i="9"/>
  <c r="G32" i="10"/>
  <c r="H22" i="7"/>
  <c r="I21" i="7"/>
  <c r="J21" i="7" s="1"/>
  <c r="C124" i="18" l="1"/>
  <c r="L42" i="18"/>
  <c r="M42" i="18" s="1"/>
  <c r="J44" i="18"/>
  <c r="K43" i="18"/>
  <c r="L43" i="18" s="1"/>
  <c r="C129" i="16"/>
  <c r="S46" i="16"/>
  <c r="D130" i="16" s="1"/>
  <c r="S45" i="16"/>
  <c r="O47" i="16"/>
  <c r="Q47" i="16" s="1"/>
  <c r="N48" i="16"/>
  <c r="P47" i="16"/>
  <c r="R46" i="16"/>
  <c r="C130" i="16" s="1"/>
  <c r="G52" i="14"/>
  <c r="D112" i="14" s="1"/>
  <c r="F52" i="14"/>
  <c r="C112" i="14" s="1"/>
  <c r="J41" i="14"/>
  <c r="I41" i="14"/>
  <c r="H42" i="14" s="1"/>
  <c r="H22" i="11"/>
  <c r="I21" i="11"/>
  <c r="J21" i="11" s="1"/>
  <c r="C102" i="10"/>
  <c r="H25" i="9"/>
  <c r="I24" i="9"/>
  <c r="J24" i="9" s="1"/>
  <c r="I21" i="12"/>
  <c r="J21" i="12" s="1"/>
  <c r="H22" i="12"/>
  <c r="G32" i="11"/>
  <c r="G32" i="8"/>
  <c r="C103" i="9"/>
  <c r="C102" i="7"/>
  <c r="D101" i="7" s="1"/>
  <c r="I21" i="8"/>
  <c r="H22" i="8"/>
  <c r="H23" i="7"/>
  <c r="I22" i="7"/>
  <c r="J22" i="7" s="1"/>
  <c r="C103" i="7" s="1"/>
  <c r="C101" i="10"/>
  <c r="G33" i="10"/>
  <c r="G32" i="12"/>
  <c r="H23" i="10"/>
  <c r="I22" i="10"/>
  <c r="D100" i="7"/>
  <c r="C125" i="18" l="1"/>
  <c r="M43" i="18"/>
  <c r="C126" i="18" s="1"/>
  <c r="J45" i="18"/>
  <c r="K44" i="18"/>
  <c r="K41" i="14"/>
  <c r="L41" i="14" s="1"/>
  <c r="C113" i="14" s="1"/>
  <c r="G53" i="14"/>
  <c r="D129" i="16"/>
  <c r="O48" i="16"/>
  <c r="Q48" i="16" s="1"/>
  <c r="N49" i="16"/>
  <c r="P48" i="16"/>
  <c r="S47" i="16"/>
  <c r="D131" i="16" s="1"/>
  <c r="R47" i="16"/>
  <c r="C131" i="16" s="1"/>
  <c r="F53" i="14"/>
  <c r="J42" i="14"/>
  <c r="I42" i="14"/>
  <c r="K42" i="14" s="1"/>
  <c r="L42" i="14" s="1"/>
  <c r="C114" i="14" s="1"/>
  <c r="D102" i="7"/>
  <c r="C105" i="9"/>
  <c r="C102" i="11"/>
  <c r="H24" i="10"/>
  <c r="I23" i="10"/>
  <c r="J23" i="10" s="1"/>
  <c r="C104" i="10" s="1"/>
  <c r="D101" i="10"/>
  <c r="D100" i="10"/>
  <c r="I22" i="12"/>
  <c r="J22" i="12"/>
  <c r="C103" i="12" s="1"/>
  <c r="H23" i="12"/>
  <c r="I25" i="9"/>
  <c r="H26" i="9"/>
  <c r="J25" i="9"/>
  <c r="C106" i="9" s="1"/>
  <c r="I22" i="11"/>
  <c r="J22" i="11" s="1"/>
  <c r="H23" i="11"/>
  <c r="I22" i="8"/>
  <c r="J22" i="8" s="1"/>
  <c r="C103" i="8" s="1"/>
  <c r="H23" i="8"/>
  <c r="C101" i="11"/>
  <c r="G33" i="11"/>
  <c r="J22" i="10"/>
  <c r="H24" i="7"/>
  <c r="I23" i="7"/>
  <c r="J23" i="7" s="1"/>
  <c r="C104" i="7" s="1"/>
  <c r="J21" i="8"/>
  <c r="D103" i="9"/>
  <c r="D102" i="9"/>
  <c r="C101" i="12"/>
  <c r="G33" i="12"/>
  <c r="C101" i="8"/>
  <c r="G33" i="8"/>
  <c r="C102" i="12"/>
  <c r="J46" i="18" l="1"/>
  <c r="K45" i="18"/>
  <c r="L45" i="18" s="1"/>
  <c r="L44" i="18"/>
  <c r="M44" i="18" s="1"/>
  <c r="C127" i="18" s="1"/>
  <c r="M41" i="14"/>
  <c r="D113" i="14" s="1"/>
  <c r="N50" i="16"/>
  <c r="P49" i="16"/>
  <c r="O49" i="16"/>
  <c r="Q49" i="16" s="1"/>
  <c r="R48" i="16"/>
  <c r="C132" i="16" s="1"/>
  <c r="S48" i="16"/>
  <c r="D132" i="16" s="1"/>
  <c r="M42" i="14"/>
  <c r="D114" i="14" s="1"/>
  <c r="H43" i="14"/>
  <c r="D102" i="12"/>
  <c r="C103" i="11"/>
  <c r="D100" i="8"/>
  <c r="C102" i="8"/>
  <c r="D102" i="8" s="1"/>
  <c r="D101" i="11"/>
  <c r="D100" i="11"/>
  <c r="I23" i="12"/>
  <c r="H24" i="12"/>
  <c r="D105" i="9"/>
  <c r="D104" i="9"/>
  <c r="C103" i="10"/>
  <c r="I23" i="8"/>
  <c r="J23" i="8" s="1"/>
  <c r="H24" i="8"/>
  <c r="H24" i="11"/>
  <c r="I23" i="11"/>
  <c r="H27" i="9"/>
  <c r="I26" i="9"/>
  <c r="J26" i="9" s="1"/>
  <c r="C107" i="9" s="1"/>
  <c r="D101" i="12"/>
  <c r="D100" i="12"/>
  <c r="D103" i="7"/>
  <c r="H25" i="7"/>
  <c r="I24" i="7"/>
  <c r="J24" i="7" s="1"/>
  <c r="C105" i="7" s="1"/>
  <c r="H25" i="10"/>
  <c r="I24" i="10"/>
  <c r="J24" i="10" s="1"/>
  <c r="C105" i="10" s="1"/>
  <c r="D102" i="11"/>
  <c r="M45" i="18" l="1"/>
  <c r="C128" i="18" s="1"/>
  <c r="J47" i="18"/>
  <c r="K46" i="18"/>
  <c r="S49" i="16"/>
  <c r="D133" i="16" s="1"/>
  <c r="O50" i="16"/>
  <c r="Q50" i="16" s="1"/>
  <c r="N51" i="16"/>
  <c r="P50" i="16"/>
  <c r="D101" i="8"/>
  <c r="R49" i="16"/>
  <c r="C133" i="16" s="1"/>
  <c r="I43" i="14"/>
  <c r="K43" i="14" s="1"/>
  <c r="J43" i="14"/>
  <c r="C104" i="8"/>
  <c r="H25" i="8"/>
  <c r="I24" i="8"/>
  <c r="J24" i="8" s="1"/>
  <c r="H25" i="12"/>
  <c r="I24" i="12"/>
  <c r="J24" i="12" s="1"/>
  <c r="C105" i="12" s="1"/>
  <c r="H26" i="10"/>
  <c r="I25" i="10"/>
  <c r="J25" i="10" s="1"/>
  <c r="J23" i="11"/>
  <c r="I27" i="9"/>
  <c r="J27" i="9" s="1"/>
  <c r="H28" i="9"/>
  <c r="D103" i="10"/>
  <c r="D102" i="10"/>
  <c r="D104" i="10"/>
  <c r="D104" i="7"/>
  <c r="H26" i="7"/>
  <c r="I25" i="7"/>
  <c r="J25" i="7" s="1"/>
  <c r="H25" i="11"/>
  <c r="J24" i="11"/>
  <c r="C105" i="11" s="1"/>
  <c r="I24" i="11"/>
  <c r="J23" i="12"/>
  <c r="D106" i="9"/>
  <c r="K47" i="18" l="1"/>
  <c r="L47" i="18" s="1"/>
  <c r="N36" i="18"/>
  <c r="L46" i="18"/>
  <c r="M46" i="18" s="1"/>
  <c r="C129" i="18" s="1"/>
  <c r="O51" i="16"/>
  <c r="N52" i="16"/>
  <c r="P51" i="16"/>
  <c r="R50" i="16"/>
  <c r="C134" i="16" s="1"/>
  <c r="S50" i="16"/>
  <c r="D134" i="16" s="1"/>
  <c r="M43" i="14"/>
  <c r="D115" i="14" s="1"/>
  <c r="L43" i="14"/>
  <c r="C115" i="14" s="1"/>
  <c r="H44" i="14"/>
  <c r="C105" i="8"/>
  <c r="C106" i="10"/>
  <c r="C108" i="9"/>
  <c r="C106" i="7"/>
  <c r="I26" i="10"/>
  <c r="J26" i="10" s="1"/>
  <c r="C107" i="10" s="1"/>
  <c r="H27" i="10"/>
  <c r="H29" i="9"/>
  <c r="I28" i="9"/>
  <c r="J28" i="9" s="1"/>
  <c r="C109" i="9" s="1"/>
  <c r="H26" i="12"/>
  <c r="I25" i="12"/>
  <c r="J25" i="12"/>
  <c r="C106" i="12" s="1"/>
  <c r="H26" i="8"/>
  <c r="I25" i="8"/>
  <c r="J25" i="8"/>
  <c r="C106" i="8" s="1"/>
  <c r="D104" i="8"/>
  <c r="D103" i="8"/>
  <c r="C104" i="11"/>
  <c r="H26" i="11"/>
  <c r="I25" i="11"/>
  <c r="J25" i="11" s="1"/>
  <c r="I26" i="7"/>
  <c r="J26" i="7" s="1"/>
  <c r="C107" i="7" s="1"/>
  <c r="H27" i="7"/>
  <c r="C104" i="12"/>
  <c r="L48" i="18" l="1"/>
  <c r="O36" i="18"/>
  <c r="P36" i="18" s="1"/>
  <c r="N37" i="18"/>
  <c r="M47" i="18"/>
  <c r="K48" i="18"/>
  <c r="O52" i="16"/>
  <c r="P52" i="16"/>
  <c r="T41" i="16"/>
  <c r="Q51" i="16"/>
  <c r="S51" i="16" s="1"/>
  <c r="D135" i="16" s="1"/>
  <c r="I44" i="14"/>
  <c r="K44" i="14" s="1"/>
  <c r="L44" i="14" s="1"/>
  <c r="C116" i="14" s="1"/>
  <c r="J44" i="14"/>
  <c r="C106" i="11"/>
  <c r="H27" i="11"/>
  <c r="I26" i="11"/>
  <c r="J26" i="11" s="1"/>
  <c r="H27" i="8"/>
  <c r="I26" i="8"/>
  <c r="J26" i="8" s="1"/>
  <c r="D105" i="12"/>
  <c r="D106" i="10"/>
  <c r="D105" i="10"/>
  <c r="D104" i="12"/>
  <c r="D103" i="12"/>
  <c r="I27" i="10"/>
  <c r="J27" i="10" s="1"/>
  <c r="C108" i="10" s="1"/>
  <c r="H28" i="10"/>
  <c r="D106" i="7"/>
  <c r="D105" i="7"/>
  <c r="D104" i="11"/>
  <c r="D103" i="11"/>
  <c r="I27" i="7"/>
  <c r="J27" i="7" s="1"/>
  <c r="C108" i="7" s="1"/>
  <c r="H28" i="7"/>
  <c r="I26" i="12"/>
  <c r="J26" i="12" s="1"/>
  <c r="H27" i="12"/>
  <c r="H30" i="9"/>
  <c r="I29" i="9"/>
  <c r="J29" i="9" s="1"/>
  <c r="C110" i="9" s="1"/>
  <c r="D108" i="9"/>
  <c r="D107" i="9"/>
  <c r="D105" i="8"/>
  <c r="C130" i="18" l="1"/>
  <c r="M48" i="18"/>
  <c r="Q36" i="18"/>
  <c r="O37" i="18"/>
  <c r="N38" i="18"/>
  <c r="U41" i="16"/>
  <c r="W41" i="16" s="1"/>
  <c r="T42" i="16"/>
  <c r="V41" i="16"/>
  <c r="P53" i="16"/>
  <c r="R51" i="16"/>
  <c r="C135" i="16" s="1"/>
  <c r="O53" i="16"/>
  <c r="Q52" i="16"/>
  <c r="Q53" i="16" s="1"/>
  <c r="M44" i="14"/>
  <c r="D116" i="14" s="1"/>
  <c r="H45" i="14"/>
  <c r="C107" i="12"/>
  <c r="D109" i="9"/>
  <c r="C107" i="8"/>
  <c r="C107" i="11"/>
  <c r="D106" i="11" s="1"/>
  <c r="I27" i="11"/>
  <c r="J27" i="11" s="1"/>
  <c r="C108" i="11" s="1"/>
  <c r="H28" i="11"/>
  <c r="D105" i="11"/>
  <c r="I30" i="9"/>
  <c r="J30" i="9" s="1"/>
  <c r="C111" i="9" s="1"/>
  <c r="H31" i="9"/>
  <c r="I28" i="7"/>
  <c r="J28" i="7" s="1"/>
  <c r="C109" i="7" s="1"/>
  <c r="D108" i="7" s="1"/>
  <c r="H29" i="7"/>
  <c r="I28" i="10"/>
  <c r="J28" i="10" s="1"/>
  <c r="C109" i="10" s="1"/>
  <c r="H29" i="10"/>
  <c r="H28" i="12"/>
  <c r="I27" i="12"/>
  <c r="J27" i="12" s="1"/>
  <c r="C108" i="12" s="1"/>
  <c r="D107" i="10"/>
  <c r="H28" i="8"/>
  <c r="I27" i="8"/>
  <c r="J27" i="8" s="1"/>
  <c r="C108" i="8" s="1"/>
  <c r="D107" i="7"/>
  <c r="C131" i="18" l="1"/>
  <c r="O38" i="18"/>
  <c r="N39" i="18"/>
  <c r="P37" i="18"/>
  <c r="R52" i="16"/>
  <c r="Y41" i="16"/>
  <c r="T43" i="16"/>
  <c r="V42" i="16"/>
  <c r="U42" i="16"/>
  <c r="W42" i="16" s="1"/>
  <c r="S52" i="16"/>
  <c r="X41" i="16"/>
  <c r="J45" i="14"/>
  <c r="I45" i="14"/>
  <c r="K45" i="14" s="1"/>
  <c r="L45" i="14" s="1"/>
  <c r="C117" i="14" s="1"/>
  <c r="D110" i="9"/>
  <c r="D108" i="10"/>
  <c r="I29" i="7"/>
  <c r="J29" i="7" s="1"/>
  <c r="C110" i="7" s="1"/>
  <c r="D109" i="7" s="1"/>
  <c r="H30" i="7"/>
  <c r="I29" i="10"/>
  <c r="J29" i="10" s="1"/>
  <c r="C110" i="10" s="1"/>
  <c r="H30" i="10"/>
  <c r="H32" i="9"/>
  <c r="I31" i="9"/>
  <c r="J31" i="9" s="1"/>
  <c r="C112" i="9" s="1"/>
  <c r="H29" i="11"/>
  <c r="I28" i="11"/>
  <c r="J28" i="11" s="1"/>
  <c r="C109" i="11" s="1"/>
  <c r="I28" i="8"/>
  <c r="J28" i="8" s="1"/>
  <c r="C109" i="8" s="1"/>
  <c r="H29" i="8"/>
  <c r="H29" i="12"/>
  <c r="I28" i="12"/>
  <c r="J28" i="12" s="1"/>
  <c r="C109" i="12" s="1"/>
  <c r="D108" i="12" s="1"/>
  <c r="D107" i="11"/>
  <c r="D107" i="8"/>
  <c r="D106" i="8"/>
  <c r="D107" i="12"/>
  <c r="D106" i="12"/>
  <c r="Q37" i="18" l="1"/>
  <c r="O39" i="18"/>
  <c r="P39" i="18" s="1"/>
  <c r="N40" i="18"/>
  <c r="P38" i="18"/>
  <c r="Q38" i="18" s="1"/>
  <c r="C133" i="18" s="1"/>
  <c r="C137" i="16"/>
  <c r="X42" i="16"/>
  <c r="C138" i="16" s="1"/>
  <c r="D137" i="16"/>
  <c r="Y42" i="16"/>
  <c r="D138" i="16" s="1"/>
  <c r="D136" i="16"/>
  <c r="S53" i="16"/>
  <c r="U43" i="16"/>
  <c r="V43" i="16"/>
  <c r="T44" i="16"/>
  <c r="C136" i="16"/>
  <c r="R53" i="16"/>
  <c r="H46" i="14"/>
  <c r="M45" i="14"/>
  <c r="D117" i="14" s="1"/>
  <c r="D111" i="9"/>
  <c r="D108" i="11"/>
  <c r="D108" i="8"/>
  <c r="D109" i="10"/>
  <c r="I29" i="11"/>
  <c r="J29" i="11" s="1"/>
  <c r="C110" i="11" s="1"/>
  <c r="H30" i="11"/>
  <c r="H31" i="7"/>
  <c r="I30" i="7"/>
  <c r="J30" i="7" s="1"/>
  <c r="C111" i="7" s="1"/>
  <c r="K21" i="9"/>
  <c r="I32" i="9"/>
  <c r="I33" i="9" s="1"/>
  <c r="I29" i="8"/>
  <c r="J29" i="8" s="1"/>
  <c r="C110" i="8" s="1"/>
  <c r="H30" i="8"/>
  <c r="I30" i="10"/>
  <c r="J30" i="10" s="1"/>
  <c r="C111" i="10" s="1"/>
  <c r="H31" i="10"/>
  <c r="H30" i="12"/>
  <c r="I29" i="12"/>
  <c r="J29" i="12" s="1"/>
  <c r="C110" i="12" s="1"/>
  <c r="D109" i="12" s="1"/>
  <c r="Q39" i="18" l="1"/>
  <c r="C134" i="18" s="1"/>
  <c r="C132" i="18"/>
  <c r="N41" i="18"/>
  <c r="O40" i="18"/>
  <c r="P40" i="18" s="1"/>
  <c r="U44" i="16"/>
  <c r="T45" i="16"/>
  <c r="V44" i="16"/>
  <c r="W43" i="16"/>
  <c r="Y43" i="16" s="1"/>
  <c r="D139" i="16" s="1"/>
  <c r="J46" i="14"/>
  <c r="I46" i="14"/>
  <c r="K46" i="14" s="1"/>
  <c r="L46" i="14" s="1"/>
  <c r="C118" i="14" s="1"/>
  <c r="D110" i="7"/>
  <c r="D110" i="10"/>
  <c r="I30" i="8"/>
  <c r="J30" i="8" s="1"/>
  <c r="C111" i="8" s="1"/>
  <c r="H31" i="8"/>
  <c r="D109" i="11"/>
  <c r="K22" i="9"/>
  <c r="L21" i="9"/>
  <c r="I31" i="7"/>
  <c r="J31" i="7" s="1"/>
  <c r="C112" i="7" s="1"/>
  <c r="H32" i="7"/>
  <c r="I30" i="11"/>
  <c r="J30" i="11" s="1"/>
  <c r="C111" i="11" s="1"/>
  <c r="D110" i="11" s="1"/>
  <c r="H31" i="11"/>
  <c r="H31" i="12"/>
  <c r="I30" i="12"/>
  <c r="J30" i="12" s="1"/>
  <c r="C111" i="12" s="1"/>
  <c r="I31" i="10"/>
  <c r="J31" i="10" s="1"/>
  <c r="C112" i="10" s="1"/>
  <c r="H32" i="10"/>
  <c r="J32" i="9"/>
  <c r="D109" i="8"/>
  <c r="O41" i="18" l="1"/>
  <c r="P41" i="18" s="1"/>
  <c r="N42" i="18"/>
  <c r="Q40" i="18"/>
  <c r="U45" i="16"/>
  <c r="W45" i="16" s="1"/>
  <c r="T46" i="16"/>
  <c r="V45" i="16"/>
  <c r="W44" i="16"/>
  <c r="Y44" i="16" s="1"/>
  <c r="X43" i="16"/>
  <c r="M46" i="14"/>
  <c r="D118" i="14" s="1"/>
  <c r="H47" i="14"/>
  <c r="D111" i="10"/>
  <c r="D110" i="12"/>
  <c r="D111" i="7"/>
  <c r="I32" i="10"/>
  <c r="I33" i="10" s="1"/>
  <c r="K21" i="10"/>
  <c r="J32" i="10"/>
  <c r="I31" i="12"/>
  <c r="J31" i="12" s="1"/>
  <c r="C112" i="12" s="1"/>
  <c r="H32" i="12"/>
  <c r="I32" i="7"/>
  <c r="I33" i="7" s="1"/>
  <c r="K21" i="7"/>
  <c r="M21" i="9"/>
  <c r="C113" i="9"/>
  <c r="J33" i="9"/>
  <c r="I31" i="11"/>
  <c r="J31" i="11" s="1"/>
  <c r="C112" i="11" s="1"/>
  <c r="H32" i="11"/>
  <c r="K23" i="9"/>
  <c r="L22" i="9"/>
  <c r="M22" i="9" s="1"/>
  <c r="C115" i="9" s="1"/>
  <c r="I31" i="8"/>
  <c r="J31" i="8" s="1"/>
  <c r="C112" i="8" s="1"/>
  <c r="H32" i="8"/>
  <c r="D110" i="8"/>
  <c r="C135" i="18" l="1"/>
  <c r="O42" i="18"/>
  <c r="P42" i="18" s="1"/>
  <c r="N43" i="18"/>
  <c r="Q41" i="18"/>
  <c r="C136" i="18" s="1"/>
  <c r="D140" i="16"/>
  <c r="T47" i="16"/>
  <c r="V46" i="16"/>
  <c r="U46" i="16"/>
  <c r="W46" i="16" s="1"/>
  <c r="C139" i="16"/>
  <c r="X44" i="16"/>
  <c r="C140" i="16" s="1"/>
  <c r="X45" i="16"/>
  <c r="C141" i="16" s="1"/>
  <c r="J32" i="7"/>
  <c r="Y45" i="16"/>
  <c r="D141" i="16" s="1"/>
  <c r="J47" i="14"/>
  <c r="I47" i="14"/>
  <c r="K47" i="14" s="1"/>
  <c r="L47" i="14" s="1"/>
  <c r="C119" i="14" s="1"/>
  <c r="D111" i="8"/>
  <c r="D111" i="12"/>
  <c r="K24" i="9"/>
  <c r="L23" i="9"/>
  <c r="K22" i="10"/>
  <c r="L21" i="10"/>
  <c r="K21" i="11"/>
  <c r="I32" i="11"/>
  <c r="I33" i="11" s="1"/>
  <c r="L21" i="7"/>
  <c r="M21" i="7"/>
  <c r="K22" i="7"/>
  <c r="K21" i="12"/>
  <c r="I32" i="12"/>
  <c r="I33" i="12" s="1"/>
  <c r="C113" i="10"/>
  <c r="J33" i="10"/>
  <c r="D112" i="9"/>
  <c r="C113" i="7"/>
  <c r="J33" i="7"/>
  <c r="D111" i="11"/>
  <c r="I32" i="8"/>
  <c r="I33" i="8" s="1"/>
  <c r="K21" i="8"/>
  <c r="C114" i="9"/>
  <c r="D114" i="9" s="1"/>
  <c r="Q42" i="18" l="1"/>
  <c r="C137" i="18" s="1"/>
  <c r="N44" i="18"/>
  <c r="O43" i="18"/>
  <c r="P43" i="18" s="1"/>
  <c r="U47" i="16"/>
  <c r="W47" i="16" s="1"/>
  <c r="T48" i="16"/>
  <c r="V47" i="16"/>
  <c r="X46" i="16"/>
  <c r="C142" i="16" s="1"/>
  <c r="Y46" i="16"/>
  <c r="D142" i="16" s="1"/>
  <c r="M47" i="14"/>
  <c r="D119" i="14" s="1"/>
  <c r="H48" i="14"/>
  <c r="J32" i="8"/>
  <c r="J33" i="8" s="1"/>
  <c r="D112" i="10"/>
  <c r="C114" i="7"/>
  <c r="D113" i="7" s="1"/>
  <c r="K22" i="11"/>
  <c r="L21" i="11"/>
  <c r="M21" i="11" s="1"/>
  <c r="K23" i="10"/>
  <c r="L22" i="10"/>
  <c r="M22" i="10" s="1"/>
  <c r="C115" i="10" s="1"/>
  <c r="K25" i="9"/>
  <c r="L24" i="9"/>
  <c r="M24" i="9" s="1"/>
  <c r="C117" i="9" s="1"/>
  <c r="C113" i="8"/>
  <c r="M21" i="8"/>
  <c r="K22" i="8"/>
  <c r="L21" i="8"/>
  <c r="D112" i="7"/>
  <c r="M21" i="10"/>
  <c r="M23" i="9"/>
  <c r="D113" i="9"/>
  <c r="J32" i="12"/>
  <c r="K22" i="12"/>
  <c r="L21" i="12"/>
  <c r="M21" i="12" s="1"/>
  <c r="K23" i="7"/>
  <c r="L22" i="7"/>
  <c r="M22" i="7" s="1"/>
  <c r="J32" i="11"/>
  <c r="Q43" i="18" l="1"/>
  <c r="N45" i="18"/>
  <c r="O44" i="18"/>
  <c r="P44" i="18" s="1"/>
  <c r="T49" i="16"/>
  <c r="V48" i="16"/>
  <c r="U48" i="16"/>
  <c r="X47" i="16"/>
  <c r="C143" i="16" s="1"/>
  <c r="Y47" i="16"/>
  <c r="D143" i="16" s="1"/>
  <c r="J48" i="14"/>
  <c r="I48" i="14"/>
  <c r="K48" i="14" s="1"/>
  <c r="C115" i="7"/>
  <c r="D114" i="7" s="1"/>
  <c r="C114" i="12"/>
  <c r="K26" i="9"/>
  <c r="L25" i="9"/>
  <c r="M25" i="9" s="1"/>
  <c r="K24" i="10"/>
  <c r="L23" i="10"/>
  <c r="M23" i="10" s="1"/>
  <c r="C116" i="10" s="1"/>
  <c r="C116" i="9"/>
  <c r="C114" i="10"/>
  <c r="C114" i="8"/>
  <c r="C114" i="11"/>
  <c r="K24" i="7"/>
  <c r="L23" i="7"/>
  <c r="K23" i="12"/>
  <c r="L22" i="12"/>
  <c r="M22" i="12" s="1"/>
  <c r="C113" i="11"/>
  <c r="J33" i="11"/>
  <c r="C113" i="12"/>
  <c r="J33" i="12"/>
  <c r="K23" i="8"/>
  <c r="L22" i="8"/>
  <c r="M22" i="8" s="1"/>
  <c r="C115" i="8" s="1"/>
  <c r="D113" i="8"/>
  <c r="D112" i="8"/>
  <c r="K23" i="11"/>
  <c r="L22" i="11"/>
  <c r="M22" i="11" s="1"/>
  <c r="C115" i="11" s="1"/>
  <c r="Q44" i="18" l="1"/>
  <c r="C139" i="18" s="1"/>
  <c r="N46" i="18"/>
  <c r="O45" i="18"/>
  <c r="C138" i="18"/>
  <c r="U49" i="16"/>
  <c r="W49" i="16" s="1"/>
  <c r="T50" i="16"/>
  <c r="V49" i="16"/>
  <c r="W48" i="16"/>
  <c r="X48" i="16" s="1"/>
  <c r="M48" i="14"/>
  <c r="D120" i="14" s="1"/>
  <c r="L48" i="14"/>
  <c r="C120" i="14" s="1"/>
  <c r="C115" i="12"/>
  <c r="C118" i="9"/>
  <c r="D114" i="11"/>
  <c r="D115" i="10"/>
  <c r="K24" i="11"/>
  <c r="L23" i="11"/>
  <c r="D113" i="11"/>
  <c r="D112" i="11"/>
  <c r="M23" i="7"/>
  <c r="K25" i="10"/>
  <c r="L24" i="10"/>
  <c r="M24" i="10" s="1"/>
  <c r="C117" i="10" s="1"/>
  <c r="D114" i="10"/>
  <c r="D113" i="10"/>
  <c r="D116" i="9"/>
  <c r="D115" i="9"/>
  <c r="D113" i="12"/>
  <c r="D112" i="12"/>
  <c r="K24" i="12"/>
  <c r="L23" i="12"/>
  <c r="M23" i="12" s="1"/>
  <c r="C116" i="12" s="1"/>
  <c r="K25" i="7"/>
  <c r="L24" i="7"/>
  <c r="M24" i="7" s="1"/>
  <c r="C117" i="7" s="1"/>
  <c r="D114" i="8"/>
  <c r="K24" i="8"/>
  <c r="L23" i="8"/>
  <c r="M23" i="8" s="1"/>
  <c r="C116" i="8" s="1"/>
  <c r="K27" i="9"/>
  <c r="L26" i="9"/>
  <c r="M26" i="9" s="1"/>
  <c r="C119" i="9" s="1"/>
  <c r="D114" i="12"/>
  <c r="N47" i="18" l="1"/>
  <c r="O46" i="18"/>
  <c r="P45" i="18"/>
  <c r="Q45" i="18" s="1"/>
  <c r="C140" i="18" s="1"/>
  <c r="C144" i="16"/>
  <c r="X49" i="16"/>
  <c r="C145" i="16" s="1"/>
  <c r="Y49" i="16"/>
  <c r="D145" i="16" s="1"/>
  <c r="Y48" i="16"/>
  <c r="D144" i="16" s="1"/>
  <c r="U50" i="16"/>
  <c r="T51" i="16"/>
  <c r="V50" i="16"/>
  <c r="H49" i="14"/>
  <c r="I49" i="14" s="1"/>
  <c r="K49" i="14" s="1"/>
  <c r="K28" i="9"/>
  <c r="L27" i="9"/>
  <c r="M27" i="9" s="1"/>
  <c r="K25" i="8"/>
  <c r="L24" i="8"/>
  <c r="M24" i="8" s="1"/>
  <c r="C117" i="8" s="1"/>
  <c r="K26" i="7"/>
  <c r="L25" i="7"/>
  <c r="M25" i="7" s="1"/>
  <c r="C118" i="7" s="1"/>
  <c r="K25" i="12"/>
  <c r="L24" i="12"/>
  <c r="M24" i="12" s="1"/>
  <c r="D115" i="8"/>
  <c r="K25" i="11"/>
  <c r="L24" i="11"/>
  <c r="M24" i="11" s="1"/>
  <c r="C117" i="11" s="1"/>
  <c r="D118" i="9"/>
  <c r="D117" i="9"/>
  <c r="M23" i="11"/>
  <c r="D115" i="12"/>
  <c r="C116" i="7"/>
  <c r="D116" i="10"/>
  <c r="K26" i="10"/>
  <c r="L25" i="10"/>
  <c r="M25" i="10" s="1"/>
  <c r="P46" i="18" l="1"/>
  <c r="Q46" i="18" s="1"/>
  <c r="C141" i="18" s="1"/>
  <c r="O47" i="18"/>
  <c r="P47" i="18" s="1"/>
  <c r="P48" i="18" s="1"/>
  <c r="R36" i="18"/>
  <c r="U51" i="16"/>
  <c r="W51" i="16" s="1"/>
  <c r="T52" i="16"/>
  <c r="V51" i="16"/>
  <c r="W50" i="16"/>
  <c r="X50" i="16" s="1"/>
  <c r="C146" i="16" s="1"/>
  <c r="J49" i="14"/>
  <c r="M49" i="14" s="1"/>
  <c r="D121" i="14" s="1"/>
  <c r="L49" i="14"/>
  <c r="C121" i="14" s="1"/>
  <c r="C120" i="9"/>
  <c r="C117" i="12"/>
  <c r="C118" i="10"/>
  <c r="K26" i="12"/>
  <c r="L25" i="12"/>
  <c r="M25" i="12" s="1"/>
  <c r="D116" i="7"/>
  <c r="D115" i="7"/>
  <c r="K26" i="11"/>
  <c r="L25" i="11"/>
  <c r="M25" i="11" s="1"/>
  <c r="C118" i="11" s="1"/>
  <c r="D117" i="11" s="1"/>
  <c r="D117" i="7"/>
  <c r="K27" i="10"/>
  <c r="L26" i="10"/>
  <c r="M26" i="10" s="1"/>
  <c r="C119" i="10" s="1"/>
  <c r="C116" i="11"/>
  <c r="K27" i="7"/>
  <c r="L26" i="7"/>
  <c r="M26" i="7" s="1"/>
  <c r="C119" i="7" s="1"/>
  <c r="K26" i="8"/>
  <c r="L25" i="8"/>
  <c r="M25" i="8" s="1"/>
  <c r="C118" i="8" s="1"/>
  <c r="K29" i="9"/>
  <c r="L28" i="9"/>
  <c r="M28" i="9" s="1"/>
  <c r="C121" i="9" s="1"/>
  <c r="D116" i="8"/>
  <c r="S36" i="18" l="1"/>
  <c r="T36" i="18" s="1"/>
  <c r="R37" i="18"/>
  <c r="Q47" i="18"/>
  <c r="O48" i="18"/>
  <c r="Y51" i="16"/>
  <c r="D147" i="16" s="1"/>
  <c r="Y50" i="16"/>
  <c r="D146" i="16" s="1"/>
  <c r="V52" i="16"/>
  <c r="U52" i="16"/>
  <c r="Z41" i="16"/>
  <c r="X51" i="16"/>
  <c r="C147" i="16" s="1"/>
  <c r="H50" i="14"/>
  <c r="C118" i="12"/>
  <c r="D116" i="11"/>
  <c r="D115" i="11"/>
  <c r="D118" i="10"/>
  <c r="D117" i="10"/>
  <c r="K30" i="9"/>
  <c r="L29" i="9"/>
  <c r="M29" i="9" s="1"/>
  <c r="C122" i="9" s="1"/>
  <c r="M26" i="12"/>
  <c r="C119" i="12" s="1"/>
  <c r="K27" i="12"/>
  <c r="L26" i="12"/>
  <c r="K27" i="8"/>
  <c r="L26" i="8"/>
  <c r="M26" i="8" s="1"/>
  <c r="C119" i="8" s="1"/>
  <c r="K28" i="7"/>
  <c r="L27" i="7"/>
  <c r="M27" i="7" s="1"/>
  <c r="C120" i="7" s="1"/>
  <c r="D119" i="7" s="1"/>
  <c r="M27" i="10"/>
  <c r="C120" i="10" s="1"/>
  <c r="D119" i="10" s="1"/>
  <c r="K28" i="10"/>
  <c r="L27" i="10"/>
  <c r="K27" i="11"/>
  <c r="L26" i="11"/>
  <c r="M26" i="11" s="1"/>
  <c r="D117" i="8"/>
  <c r="D118" i="7"/>
  <c r="D117" i="12"/>
  <c r="D116" i="12"/>
  <c r="D120" i="9"/>
  <c r="D119" i="9"/>
  <c r="S37" i="18" l="1"/>
  <c r="T37" i="18" s="1"/>
  <c r="R38" i="18"/>
  <c r="U36" i="18"/>
  <c r="C142" i="18"/>
  <c r="Q48" i="18"/>
  <c r="U53" i="16"/>
  <c r="Z42" i="16"/>
  <c r="AB41" i="16"/>
  <c r="AA41" i="16"/>
  <c r="AC41" i="16" s="1"/>
  <c r="V53" i="16"/>
  <c r="W52" i="16"/>
  <c r="W53" i="16" s="1"/>
  <c r="J50" i="14"/>
  <c r="I50" i="14"/>
  <c r="K50" i="14" s="1"/>
  <c r="L50" i="14" s="1"/>
  <c r="C122" i="14" s="1"/>
  <c r="C119" i="11"/>
  <c r="D121" i="9"/>
  <c r="D118" i="8"/>
  <c r="K28" i="12"/>
  <c r="L27" i="12"/>
  <c r="M27" i="12" s="1"/>
  <c r="C120" i="12" s="1"/>
  <c r="D119" i="12" s="1"/>
  <c r="K28" i="11"/>
  <c r="L27" i="11"/>
  <c r="M27" i="11" s="1"/>
  <c r="K29" i="10"/>
  <c r="L28" i="10"/>
  <c r="M28" i="10" s="1"/>
  <c r="C121" i="10" s="1"/>
  <c r="K28" i="8"/>
  <c r="L27" i="8"/>
  <c r="M27" i="8" s="1"/>
  <c r="C120" i="8" s="1"/>
  <c r="K29" i="7"/>
  <c r="L28" i="7"/>
  <c r="M28" i="7" s="1"/>
  <c r="C121" i="7" s="1"/>
  <c r="K31" i="9"/>
  <c r="L30" i="9"/>
  <c r="M30" i="9" s="1"/>
  <c r="C123" i="9" s="1"/>
  <c r="D122" i="9" s="1"/>
  <c r="D118" i="12"/>
  <c r="S38" i="18" l="1"/>
  <c r="T38" i="18" s="1"/>
  <c r="R39" i="18"/>
  <c r="C143" i="18"/>
  <c r="U37" i="18"/>
  <c r="C144" i="18" s="1"/>
  <c r="Y52" i="16"/>
  <c r="D148" i="16" s="1"/>
  <c r="AA42" i="16"/>
  <c r="Z43" i="16"/>
  <c r="AB42" i="16"/>
  <c r="AD41" i="16"/>
  <c r="AE41" i="16"/>
  <c r="X52" i="16"/>
  <c r="M50" i="14"/>
  <c r="D122" i="14" s="1"/>
  <c r="H51" i="14"/>
  <c r="D119" i="8"/>
  <c r="D120" i="10"/>
  <c r="D120" i="7"/>
  <c r="C120" i="11"/>
  <c r="K29" i="8"/>
  <c r="L28" i="8"/>
  <c r="M28" i="8" s="1"/>
  <c r="C121" i="8" s="1"/>
  <c r="K32" i="9"/>
  <c r="L31" i="9"/>
  <c r="M31" i="9" s="1"/>
  <c r="C124" i="9" s="1"/>
  <c r="K30" i="7"/>
  <c r="L29" i="7"/>
  <c r="M29" i="7" s="1"/>
  <c r="C122" i="7" s="1"/>
  <c r="K29" i="12"/>
  <c r="L28" i="12"/>
  <c r="M28" i="12" s="1"/>
  <c r="C121" i="12" s="1"/>
  <c r="K30" i="10"/>
  <c r="L29" i="10"/>
  <c r="M29" i="10" s="1"/>
  <c r="C122" i="10" s="1"/>
  <c r="D121" i="10" s="1"/>
  <c r="K29" i="11"/>
  <c r="L28" i="11"/>
  <c r="M28" i="11" s="1"/>
  <c r="C121" i="11" s="1"/>
  <c r="D119" i="11"/>
  <c r="D118" i="11"/>
  <c r="S39" i="18" l="1"/>
  <c r="R40" i="18"/>
  <c r="U38" i="18"/>
  <c r="Y53" i="16"/>
  <c r="D149" i="16"/>
  <c r="C148" i="16"/>
  <c r="X53" i="16"/>
  <c r="AC42" i="16"/>
  <c r="C149" i="16"/>
  <c r="AA43" i="16"/>
  <c r="Z44" i="16"/>
  <c r="AB43" i="16"/>
  <c r="J51" i="14"/>
  <c r="I51" i="14"/>
  <c r="K51" i="14" s="1"/>
  <c r="L51" i="14" s="1"/>
  <c r="C123" i="14" s="1"/>
  <c r="D120" i="12"/>
  <c r="D120" i="8"/>
  <c r="N21" i="9"/>
  <c r="L32" i="9"/>
  <c r="L33" i="9" s="1"/>
  <c r="D120" i="11"/>
  <c r="K30" i="11"/>
  <c r="M29" i="11"/>
  <c r="C122" i="11" s="1"/>
  <c r="L29" i="11"/>
  <c r="K30" i="12"/>
  <c r="L29" i="12"/>
  <c r="M29" i="12" s="1"/>
  <c r="C122" i="12" s="1"/>
  <c r="K31" i="7"/>
  <c r="L30" i="7"/>
  <c r="M30" i="7" s="1"/>
  <c r="C123" i="7" s="1"/>
  <c r="D123" i="9"/>
  <c r="K30" i="8"/>
  <c r="L29" i="8"/>
  <c r="M29" i="8" s="1"/>
  <c r="C122" i="8" s="1"/>
  <c r="K31" i="10"/>
  <c r="L30" i="10"/>
  <c r="M30" i="10" s="1"/>
  <c r="C123" i="10" s="1"/>
  <c r="D122" i="10" s="1"/>
  <c r="D121" i="7"/>
  <c r="C145" i="18" l="1"/>
  <c r="M32" i="9"/>
  <c r="T39" i="18"/>
  <c r="U39" i="18" s="1"/>
  <c r="S40" i="18"/>
  <c r="R41" i="18"/>
  <c r="AE42" i="16"/>
  <c r="AA44" i="16"/>
  <c r="Z45" i="16"/>
  <c r="AB44" i="16"/>
  <c r="AC43" i="16"/>
  <c r="AE43" i="16" s="1"/>
  <c r="D151" i="16" s="1"/>
  <c r="AD42" i="16"/>
  <c r="M51" i="14"/>
  <c r="H52" i="14"/>
  <c r="D121" i="12"/>
  <c r="D122" i="7"/>
  <c r="K31" i="12"/>
  <c r="L30" i="12"/>
  <c r="M30" i="12" s="1"/>
  <c r="C123" i="12" s="1"/>
  <c r="K31" i="11"/>
  <c r="L30" i="11"/>
  <c r="M30" i="11" s="1"/>
  <c r="C123" i="11" s="1"/>
  <c r="C125" i="9"/>
  <c r="M33" i="9"/>
  <c r="D121" i="8"/>
  <c r="N22" i="9"/>
  <c r="O21" i="9"/>
  <c r="P21" i="9" s="1"/>
  <c r="K32" i="10"/>
  <c r="L31" i="10"/>
  <c r="M31" i="10" s="1"/>
  <c r="C124" i="10" s="1"/>
  <c r="K31" i="8"/>
  <c r="L30" i="8"/>
  <c r="M30" i="8" s="1"/>
  <c r="C123" i="8" s="1"/>
  <c r="K32" i="7"/>
  <c r="L31" i="7"/>
  <c r="M31" i="7" s="1"/>
  <c r="C124" i="7" s="1"/>
  <c r="D123" i="7" s="1"/>
  <c r="D121" i="11"/>
  <c r="C146" i="18" l="1"/>
  <c r="T40" i="18"/>
  <c r="U40" i="18" s="1"/>
  <c r="S41" i="18"/>
  <c r="R42" i="18"/>
  <c r="D150" i="16"/>
  <c r="Z46" i="16"/>
  <c r="AB45" i="16"/>
  <c r="AA45" i="16"/>
  <c r="AC45" i="16" s="1"/>
  <c r="C150" i="16"/>
  <c r="AD43" i="16"/>
  <c r="C151" i="16" s="1"/>
  <c r="AC44" i="16"/>
  <c r="AE44" i="16" s="1"/>
  <c r="I52" i="14"/>
  <c r="I53" i="14" s="1"/>
  <c r="J52" i="14"/>
  <c r="J53" i="14" s="1"/>
  <c r="D123" i="14"/>
  <c r="D122" i="11"/>
  <c r="D122" i="8"/>
  <c r="C126" i="9"/>
  <c r="K32" i="12"/>
  <c r="L31" i="12"/>
  <c r="M31" i="12" s="1"/>
  <c r="C124" i="12" s="1"/>
  <c r="D123" i="12" s="1"/>
  <c r="N21" i="7"/>
  <c r="L32" i="7"/>
  <c r="L33" i="7" s="1"/>
  <c r="N21" i="10"/>
  <c r="L32" i="10"/>
  <c r="L33" i="10" s="1"/>
  <c r="K32" i="11"/>
  <c r="L31" i="11"/>
  <c r="M31" i="11" s="1"/>
  <c r="C124" i="11" s="1"/>
  <c r="D123" i="10"/>
  <c r="K32" i="8"/>
  <c r="L31" i="8"/>
  <c r="M31" i="8" s="1"/>
  <c r="C124" i="8" s="1"/>
  <c r="D123" i="8" s="1"/>
  <c r="N23" i="9"/>
  <c r="O22" i="9"/>
  <c r="P22" i="9" s="1"/>
  <c r="C127" i="9" s="1"/>
  <c r="D125" i="9"/>
  <c r="D124" i="9"/>
  <c r="D122" i="12"/>
  <c r="C147" i="18" l="1"/>
  <c r="T41" i="18"/>
  <c r="U41" i="18" s="1"/>
  <c r="R43" i="18"/>
  <c r="S42" i="18"/>
  <c r="AD44" i="16"/>
  <c r="C152" i="16" s="1"/>
  <c r="D152" i="16"/>
  <c r="AE45" i="16"/>
  <c r="D153" i="16" s="1"/>
  <c r="AA46" i="16"/>
  <c r="AC46" i="16" s="1"/>
  <c r="Z47" i="16"/>
  <c r="AB46" i="16"/>
  <c r="K52" i="14"/>
  <c r="K53" i="14" s="1"/>
  <c r="AD45" i="16"/>
  <c r="D123" i="11"/>
  <c r="O21" i="7"/>
  <c r="N22" i="7"/>
  <c r="N21" i="12"/>
  <c r="L32" i="12"/>
  <c r="L33" i="12" s="1"/>
  <c r="N21" i="8"/>
  <c r="L32" i="8"/>
  <c r="L33" i="8" s="1"/>
  <c r="N21" i="11"/>
  <c r="L32" i="11"/>
  <c r="L33" i="11" s="1"/>
  <c r="O21" i="10"/>
  <c r="P21" i="10" s="1"/>
  <c r="N22" i="10"/>
  <c r="M32" i="7"/>
  <c r="O23" i="9"/>
  <c r="P23" i="9"/>
  <c r="C128" i="9" s="1"/>
  <c r="D127" i="9" s="1"/>
  <c r="N24" i="9"/>
  <c r="M32" i="10"/>
  <c r="D126" i="9"/>
  <c r="C148" i="18" l="1"/>
  <c r="R44" i="18"/>
  <c r="S43" i="18"/>
  <c r="T43" i="18" s="1"/>
  <c r="T42" i="18"/>
  <c r="U42" i="18" s="1"/>
  <c r="C149" i="18" s="1"/>
  <c r="M52" i="14"/>
  <c r="M53" i="14" s="1"/>
  <c r="L52" i="14"/>
  <c r="N41" i="14" s="1"/>
  <c r="O41" i="14" s="1"/>
  <c r="Q41" i="14" s="1"/>
  <c r="R41" i="14" s="1"/>
  <c r="C125" i="14" s="1"/>
  <c r="Z48" i="16"/>
  <c r="AB47" i="16"/>
  <c r="AA47" i="16"/>
  <c r="AE46" i="16"/>
  <c r="D154" i="16" s="1"/>
  <c r="M32" i="11"/>
  <c r="M33" i="11" s="1"/>
  <c r="C153" i="16"/>
  <c r="AD46" i="16"/>
  <c r="C154" i="16" s="1"/>
  <c r="M32" i="12"/>
  <c r="M33" i="12" s="1"/>
  <c r="N25" i="9"/>
  <c r="O24" i="9"/>
  <c r="P24" i="9" s="1"/>
  <c r="O21" i="11"/>
  <c r="N22" i="11"/>
  <c r="O21" i="12"/>
  <c r="P21" i="12" s="1"/>
  <c r="N22" i="12"/>
  <c r="C126" i="10"/>
  <c r="C125" i="10"/>
  <c r="M33" i="10"/>
  <c r="C125" i="7"/>
  <c r="M33" i="7"/>
  <c r="N23" i="7"/>
  <c r="O22" i="7"/>
  <c r="O21" i="8"/>
  <c r="P21" i="8" s="1"/>
  <c r="N22" i="8"/>
  <c r="O22" i="10"/>
  <c r="P22" i="10"/>
  <c r="C127" i="10" s="1"/>
  <c r="N23" i="10"/>
  <c r="M32" i="8"/>
  <c r="P21" i="7"/>
  <c r="R45" i="18" l="1"/>
  <c r="S44" i="18"/>
  <c r="U43" i="18"/>
  <c r="C150" i="18" s="1"/>
  <c r="C125" i="12"/>
  <c r="C125" i="11"/>
  <c r="D124" i="11" s="1"/>
  <c r="D124" i="14"/>
  <c r="P41" i="14"/>
  <c r="S41" i="14" s="1"/>
  <c r="D125" i="14" s="1"/>
  <c r="L53" i="14"/>
  <c r="C124" i="14"/>
  <c r="AA48" i="16"/>
  <c r="AC48" i="16" s="1"/>
  <c r="Z49" i="16"/>
  <c r="AB48" i="16"/>
  <c r="AC47" i="16"/>
  <c r="AE47" i="16" s="1"/>
  <c r="N42" i="14"/>
  <c r="P42" i="14" s="1"/>
  <c r="C126" i="8"/>
  <c r="C126" i="12"/>
  <c r="D125" i="12" s="1"/>
  <c r="N23" i="11"/>
  <c r="O22" i="11"/>
  <c r="P22" i="11" s="1"/>
  <c r="C127" i="11" s="1"/>
  <c r="C129" i="9"/>
  <c r="C125" i="8"/>
  <c r="M33" i="8"/>
  <c r="N23" i="8"/>
  <c r="O22" i="8"/>
  <c r="P22" i="8" s="1"/>
  <c r="P22" i="7"/>
  <c r="C127" i="7" s="1"/>
  <c r="D125" i="10"/>
  <c r="D124" i="10"/>
  <c r="D126" i="10"/>
  <c r="O25" i="9"/>
  <c r="P25" i="9" s="1"/>
  <c r="C130" i="9" s="1"/>
  <c r="N26" i="9"/>
  <c r="D124" i="12"/>
  <c r="N24" i="7"/>
  <c r="O23" i="7"/>
  <c r="P23" i="7" s="1"/>
  <c r="C128" i="7" s="1"/>
  <c r="C126" i="7"/>
  <c r="D125" i="7" s="1"/>
  <c r="N24" i="10"/>
  <c r="O23" i="10"/>
  <c r="P23" i="10" s="1"/>
  <c r="C128" i="10" s="1"/>
  <c r="D124" i="7"/>
  <c r="N23" i="12"/>
  <c r="O22" i="12"/>
  <c r="P22" i="12" s="1"/>
  <c r="P21" i="11"/>
  <c r="R46" i="18" l="1"/>
  <c r="S45" i="18"/>
  <c r="T45" i="18" s="1"/>
  <c r="T44" i="18"/>
  <c r="U44" i="18" s="1"/>
  <c r="C151" i="18" s="1"/>
  <c r="O42" i="14"/>
  <c r="Q42" i="14" s="1"/>
  <c r="S42" i="14" s="1"/>
  <c r="D126" i="14" s="1"/>
  <c r="D155" i="16"/>
  <c r="AA49" i="16"/>
  <c r="AC49" i="16" s="1"/>
  <c r="Z50" i="16"/>
  <c r="AB49" i="16"/>
  <c r="D126" i="7"/>
  <c r="AD47" i="16"/>
  <c r="AD48" i="16"/>
  <c r="C156" i="16" s="1"/>
  <c r="AE48" i="16"/>
  <c r="D156" i="16" s="1"/>
  <c r="N43" i="14"/>
  <c r="C127" i="12"/>
  <c r="D126" i="12" s="1"/>
  <c r="C127" i="8"/>
  <c r="N25" i="7"/>
  <c r="O24" i="7"/>
  <c r="P24" i="7" s="1"/>
  <c r="O23" i="11"/>
  <c r="P23" i="11" s="1"/>
  <c r="N24" i="11"/>
  <c r="N24" i="12"/>
  <c r="O23" i="12"/>
  <c r="P23" i="12" s="1"/>
  <c r="P23" i="8"/>
  <c r="C128" i="8" s="1"/>
  <c r="N24" i="8"/>
  <c r="O23" i="8"/>
  <c r="D129" i="9"/>
  <c r="D128" i="9"/>
  <c r="D126" i="8"/>
  <c r="N25" i="10"/>
  <c r="O24" i="10"/>
  <c r="P24" i="10" s="1"/>
  <c r="C129" i="10" s="1"/>
  <c r="C126" i="11"/>
  <c r="N27" i="9"/>
  <c r="O26" i="9"/>
  <c r="P26" i="9"/>
  <c r="C131" i="9" s="1"/>
  <c r="D130" i="9" s="1"/>
  <c r="D127" i="7"/>
  <c r="D125" i="8"/>
  <c r="D124" i="8"/>
  <c r="D127" i="10"/>
  <c r="U45" i="18" l="1"/>
  <c r="C152" i="18" s="1"/>
  <c r="S46" i="18"/>
  <c r="T46" i="18" s="1"/>
  <c r="R47" i="18"/>
  <c r="C155" i="16"/>
  <c r="AE49" i="16"/>
  <c r="D157" i="16" s="1"/>
  <c r="AD49" i="16"/>
  <c r="C157" i="16" s="1"/>
  <c r="AA50" i="16"/>
  <c r="AC50" i="16" s="1"/>
  <c r="Z51" i="16"/>
  <c r="AB50" i="16"/>
  <c r="R42" i="14"/>
  <c r="C126" i="14" s="1"/>
  <c r="O43" i="14"/>
  <c r="Q43" i="14" s="1"/>
  <c r="R43" i="14" s="1"/>
  <c r="C127" i="14" s="1"/>
  <c r="P43" i="14"/>
  <c r="C128" i="12"/>
  <c r="D127" i="12" s="1"/>
  <c r="C128" i="11"/>
  <c r="N26" i="10"/>
  <c r="O25" i="10"/>
  <c r="P25" i="10" s="1"/>
  <c r="D126" i="11"/>
  <c r="D125" i="11"/>
  <c r="C129" i="7"/>
  <c r="N25" i="8"/>
  <c r="O24" i="8"/>
  <c r="P24" i="8" s="1"/>
  <c r="C129" i="8" s="1"/>
  <c r="N25" i="11"/>
  <c r="O24" i="11"/>
  <c r="P24" i="11"/>
  <c r="C129" i="11" s="1"/>
  <c r="D127" i="8"/>
  <c r="N26" i="7"/>
  <c r="O25" i="7"/>
  <c r="P25" i="7" s="1"/>
  <c r="C130" i="7" s="1"/>
  <c r="N28" i="9"/>
  <c r="O27" i="9"/>
  <c r="P27" i="9" s="1"/>
  <c r="C132" i="9" s="1"/>
  <c r="D128" i="10"/>
  <c r="N25" i="12"/>
  <c r="O24" i="12"/>
  <c r="P24" i="12" s="1"/>
  <c r="C129" i="12" s="1"/>
  <c r="V36" i="18" l="1"/>
  <c r="S47" i="18"/>
  <c r="U46" i="18"/>
  <c r="C153" i="18" s="1"/>
  <c r="AE50" i="16"/>
  <c r="D158" i="16" s="1"/>
  <c r="Z52" i="16"/>
  <c r="AB51" i="16"/>
  <c r="AA51" i="16"/>
  <c r="AD50" i="16"/>
  <c r="C158" i="16" s="1"/>
  <c r="N44" i="14"/>
  <c r="S43" i="14"/>
  <c r="D127" i="14" s="1"/>
  <c r="C130" i="10"/>
  <c r="O26" i="7"/>
  <c r="P26" i="7" s="1"/>
  <c r="N27" i="7"/>
  <c r="N26" i="11"/>
  <c r="O25" i="11"/>
  <c r="P25" i="11" s="1"/>
  <c r="D129" i="7"/>
  <c r="D128" i="7"/>
  <c r="D128" i="8"/>
  <c r="N27" i="10"/>
  <c r="O26" i="10"/>
  <c r="P26" i="10" s="1"/>
  <c r="C131" i="10" s="1"/>
  <c r="N29" i="9"/>
  <c r="O28" i="9"/>
  <c r="P28" i="9" s="1"/>
  <c r="C133" i="9" s="1"/>
  <c r="D132" i="9" s="1"/>
  <c r="N26" i="12"/>
  <c r="O25" i="12"/>
  <c r="P25" i="12" s="1"/>
  <c r="C130" i="12" s="1"/>
  <c r="D129" i="12" s="1"/>
  <c r="D131" i="9"/>
  <c r="O25" i="8"/>
  <c r="P25" i="8" s="1"/>
  <c r="C130" i="8" s="1"/>
  <c r="N26" i="8"/>
  <c r="D128" i="11"/>
  <c r="D127" i="11"/>
  <c r="D128" i="12"/>
  <c r="S48" i="18" l="1"/>
  <c r="V37" i="18"/>
  <c r="W36" i="18"/>
  <c r="X36" i="18" s="1"/>
  <c r="T47" i="18"/>
  <c r="T48" i="18" s="1"/>
  <c r="AA52" i="16"/>
  <c r="AC52" i="16" s="1"/>
  <c r="AF41" i="16"/>
  <c r="AB52" i="16"/>
  <c r="AC51" i="16"/>
  <c r="AE51" i="16" s="1"/>
  <c r="D159" i="16" s="1"/>
  <c r="O44" i="14"/>
  <c r="Q44" i="14" s="1"/>
  <c r="P44" i="14"/>
  <c r="C131" i="7"/>
  <c r="C130" i="11"/>
  <c r="D129" i="8"/>
  <c r="D130" i="10"/>
  <c r="D129" i="10"/>
  <c r="N27" i="12"/>
  <c r="O26" i="12"/>
  <c r="P26" i="12" s="1"/>
  <c r="N28" i="10"/>
  <c r="O27" i="10"/>
  <c r="P27" i="10" s="1"/>
  <c r="C132" i="10" s="1"/>
  <c r="N27" i="11"/>
  <c r="O26" i="11"/>
  <c r="P26" i="11" s="1"/>
  <c r="C131" i="11" s="1"/>
  <c r="O26" i="8"/>
  <c r="P26" i="8" s="1"/>
  <c r="C131" i="8" s="1"/>
  <c r="N27" i="8"/>
  <c r="N30" i="9"/>
  <c r="O29" i="9"/>
  <c r="P29" i="9" s="1"/>
  <c r="C134" i="9" s="1"/>
  <c r="D133" i="9" s="1"/>
  <c r="O27" i="7"/>
  <c r="P27" i="7" s="1"/>
  <c r="N28" i="7"/>
  <c r="W37" i="18" l="1"/>
  <c r="X37" i="18" s="1"/>
  <c r="V38" i="18"/>
  <c r="Y36" i="18"/>
  <c r="U47" i="18"/>
  <c r="AC53" i="16"/>
  <c r="AG41" i="16"/>
  <c r="AI41" i="16" s="1"/>
  <c r="AF42" i="16"/>
  <c r="AH41" i="16"/>
  <c r="AD51" i="16"/>
  <c r="C159" i="16" s="1"/>
  <c r="AD52" i="16"/>
  <c r="AA53" i="16"/>
  <c r="AE52" i="16"/>
  <c r="AB53" i="16"/>
  <c r="S44" i="14"/>
  <c r="D128" i="14" s="1"/>
  <c r="R44" i="14"/>
  <c r="C128" i="14" s="1"/>
  <c r="N45" i="14"/>
  <c r="D130" i="8"/>
  <c r="D131" i="10"/>
  <c r="C132" i="7"/>
  <c r="D131" i="7" s="1"/>
  <c r="C131" i="12"/>
  <c r="N28" i="12"/>
  <c r="O27" i="12"/>
  <c r="P27" i="12" s="1"/>
  <c r="C132" i="12" s="1"/>
  <c r="D130" i="11"/>
  <c r="D129" i="11"/>
  <c r="N29" i="7"/>
  <c r="O28" i="7"/>
  <c r="P28" i="7"/>
  <c r="C133" i="7" s="1"/>
  <c r="N28" i="8"/>
  <c r="O27" i="8"/>
  <c r="P27" i="8" s="1"/>
  <c r="C132" i="8" s="1"/>
  <c r="N29" i="10"/>
  <c r="O28" i="10"/>
  <c r="P28" i="10" s="1"/>
  <c r="C133" i="10" s="1"/>
  <c r="D130" i="7"/>
  <c r="O30" i="9"/>
  <c r="P30" i="9" s="1"/>
  <c r="C135" i="9" s="1"/>
  <c r="D134" i="9" s="1"/>
  <c r="N31" i="9"/>
  <c r="O27" i="11"/>
  <c r="P27" i="11" s="1"/>
  <c r="C132" i="11" s="1"/>
  <c r="D131" i="11" s="1"/>
  <c r="N28" i="11"/>
  <c r="W38" i="18" l="1"/>
  <c r="X38" i="18" s="1"/>
  <c r="V39" i="18"/>
  <c r="C154" i="18"/>
  <c r="U48" i="18"/>
  <c r="Y37" i="18"/>
  <c r="C156" i="18" s="1"/>
  <c r="C155" i="18"/>
  <c r="C160" i="16"/>
  <c r="AD53" i="16"/>
  <c r="AJ41" i="16"/>
  <c r="D160" i="16"/>
  <c r="AE53" i="16"/>
  <c r="AK41" i="16"/>
  <c r="AF43" i="16"/>
  <c r="AH42" i="16"/>
  <c r="AG42" i="16"/>
  <c r="AI42" i="16" s="1"/>
  <c r="P45" i="14"/>
  <c r="O45" i="14"/>
  <c r="Q45" i="14" s="1"/>
  <c r="R45" i="14" s="1"/>
  <c r="C129" i="14" s="1"/>
  <c r="D132" i="10"/>
  <c r="N29" i="8"/>
  <c r="O28" i="8"/>
  <c r="P28" i="8" s="1"/>
  <c r="C133" i="8" s="1"/>
  <c r="D132" i="8" s="1"/>
  <c r="N30" i="7"/>
  <c r="O29" i="7"/>
  <c r="P29" i="7" s="1"/>
  <c r="C134" i="7" s="1"/>
  <c r="D131" i="12"/>
  <c r="D130" i="12"/>
  <c r="N30" i="10"/>
  <c r="O29" i="10"/>
  <c r="P29" i="10" s="1"/>
  <c r="C134" i="10" s="1"/>
  <c r="N32" i="9"/>
  <c r="O31" i="9"/>
  <c r="P31" i="9" s="1"/>
  <c r="C136" i="9" s="1"/>
  <c r="O28" i="11"/>
  <c r="P28" i="11" s="1"/>
  <c r="C133" i="11" s="1"/>
  <c r="N29" i="11"/>
  <c r="N29" i="12"/>
  <c r="O28" i="12"/>
  <c r="P28" i="12" s="1"/>
  <c r="C133" i="12" s="1"/>
  <c r="D132" i="7"/>
  <c r="D131" i="8"/>
  <c r="V40" i="18" l="1"/>
  <c r="W39" i="18"/>
  <c r="X39" i="18" s="1"/>
  <c r="Y38" i="18"/>
  <c r="D161" i="16"/>
  <c r="AJ42" i="16"/>
  <c r="C162" i="16" s="1"/>
  <c r="C161" i="16"/>
  <c r="AK42" i="16"/>
  <c r="D162" i="16" s="1"/>
  <c r="AG43" i="16"/>
  <c r="AI43" i="16" s="1"/>
  <c r="AF44" i="16"/>
  <c r="AH43" i="16"/>
  <c r="S45" i="14"/>
  <c r="D129" i="14" s="1"/>
  <c r="N46" i="14"/>
  <c r="D133" i="7"/>
  <c r="D133" i="10"/>
  <c r="D135" i="9"/>
  <c r="O30" i="10"/>
  <c r="P30" i="10" s="1"/>
  <c r="C135" i="10" s="1"/>
  <c r="N31" i="10"/>
  <c r="N31" i="7"/>
  <c r="O30" i="7"/>
  <c r="P30" i="7" s="1"/>
  <c r="C135" i="7" s="1"/>
  <c r="N30" i="11"/>
  <c r="O29" i="11"/>
  <c r="P29" i="11" s="1"/>
  <c r="C134" i="11" s="1"/>
  <c r="N30" i="8"/>
  <c r="O29" i="8"/>
  <c r="P29" i="8" s="1"/>
  <c r="C134" i="8" s="1"/>
  <c r="N30" i="12"/>
  <c r="O29" i="12"/>
  <c r="P29" i="12"/>
  <c r="C134" i="12" s="1"/>
  <c r="D133" i="12" s="1"/>
  <c r="D132" i="11"/>
  <c r="Q21" i="9"/>
  <c r="O32" i="9"/>
  <c r="O33" i="9" s="1"/>
  <c r="D132" i="12"/>
  <c r="Y39" i="18" l="1"/>
  <c r="C158" i="18" s="1"/>
  <c r="W40" i="18"/>
  <c r="X40" i="18" s="1"/>
  <c r="V41" i="18"/>
  <c r="C157" i="18"/>
  <c r="AF45" i="16"/>
  <c r="AH44" i="16"/>
  <c r="AG44" i="16"/>
  <c r="AI44" i="16" s="1"/>
  <c r="AJ43" i="16"/>
  <c r="C163" i="16" s="1"/>
  <c r="AK43" i="16"/>
  <c r="D163" i="16" s="1"/>
  <c r="P46" i="14"/>
  <c r="O46" i="14"/>
  <c r="Q46" i="14" s="1"/>
  <c r="R46" i="14" s="1"/>
  <c r="C130" i="14" s="1"/>
  <c r="D134" i="7"/>
  <c r="D134" i="10"/>
  <c r="D133" i="11"/>
  <c r="O30" i="11"/>
  <c r="P30" i="11" s="1"/>
  <c r="C135" i="11" s="1"/>
  <c r="N31" i="11"/>
  <c r="N32" i="7"/>
  <c r="O31" i="7"/>
  <c r="P31" i="7" s="1"/>
  <c r="C136" i="7" s="1"/>
  <c r="O30" i="8"/>
  <c r="P30" i="8" s="1"/>
  <c r="C135" i="8" s="1"/>
  <c r="N31" i="8"/>
  <c r="D133" i="8"/>
  <c r="P32" i="9"/>
  <c r="Q22" i="9"/>
  <c r="R21" i="9"/>
  <c r="S21" i="9"/>
  <c r="N31" i="12"/>
  <c r="O30" i="12"/>
  <c r="P30" i="12" s="1"/>
  <c r="C135" i="12" s="1"/>
  <c r="N32" i="10"/>
  <c r="O31" i="10"/>
  <c r="P31" i="10" s="1"/>
  <c r="C136" i="10" s="1"/>
  <c r="D135" i="10" s="1"/>
  <c r="V42" i="18" l="1"/>
  <c r="W41" i="18"/>
  <c r="Y40" i="18"/>
  <c r="AJ44" i="16"/>
  <c r="C164" i="16" s="1"/>
  <c r="AK44" i="16"/>
  <c r="D164" i="16" s="1"/>
  <c r="AG45" i="16"/>
  <c r="AF46" i="16"/>
  <c r="AH45" i="16"/>
  <c r="N47" i="14"/>
  <c r="S46" i="14"/>
  <c r="D130" i="14" s="1"/>
  <c r="D134" i="12"/>
  <c r="D134" i="8"/>
  <c r="Q21" i="10"/>
  <c r="O32" i="10"/>
  <c r="O33" i="10" s="1"/>
  <c r="Q23" i="9"/>
  <c r="R22" i="9"/>
  <c r="S22" i="9"/>
  <c r="C139" i="9" s="1"/>
  <c r="C137" i="9"/>
  <c r="P33" i="9"/>
  <c r="O31" i="11"/>
  <c r="P31" i="11" s="1"/>
  <c r="C136" i="11" s="1"/>
  <c r="N32" i="11"/>
  <c r="O31" i="12"/>
  <c r="P31" i="12"/>
  <c r="C136" i="12" s="1"/>
  <c r="N32" i="12"/>
  <c r="C138" i="9"/>
  <c r="O31" i="8"/>
  <c r="P31" i="8" s="1"/>
  <c r="C136" i="8" s="1"/>
  <c r="N32" i="8"/>
  <c r="O32" i="7"/>
  <c r="O33" i="7" s="1"/>
  <c r="Q21" i="7"/>
  <c r="D134" i="11"/>
  <c r="D135" i="7"/>
  <c r="X41" i="18" l="1"/>
  <c r="Y41" i="18" s="1"/>
  <c r="C159" i="18"/>
  <c r="V43" i="18"/>
  <c r="W42" i="18"/>
  <c r="AF47" i="16"/>
  <c r="AH46" i="16"/>
  <c r="AG46" i="16"/>
  <c r="D138" i="9"/>
  <c r="AI45" i="16"/>
  <c r="AJ45" i="16" s="1"/>
  <c r="O47" i="14"/>
  <c r="Q47" i="14" s="1"/>
  <c r="R47" i="14" s="1"/>
  <c r="C131" i="14" s="1"/>
  <c r="P47" i="14"/>
  <c r="P32" i="7"/>
  <c r="P33" i="7" s="1"/>
  <c r="D135" i="8"/>
  <c r="D135" i="11"/>
  <c r="Q24" i="9"/>
  <c r="R23" i="9"/>
  <c r="Q22" i="7"/>
  <c r="R21" i="7"/>
  <c r="S21" i="7" s="1"/>
  <c r="O32" i="11"/>
  <c r="O33" i="11" s="1"/>
  <c r="Q21" i="11"/>
  <c r="Q22" i="10"/>
  <c r="R21" i="10"/>
  <c r="S21" i="10" s="1"/>
  <c r="Q21" i="12"/>
  <c r="O32" i="12"/>
  <c r="O33" i="12" s="1"/>
  <c r="O32" i="8"/>
  <c r="O33" i="8" s="1"/>
  <c r="Q21" i="8"/>
  <c r="D137" i="9"/>
  <c r="D136" i="9"/>
  <c r="P32" i="10"/>
  <c r="D135" i="12"/>
  <c r="C160" i="18" l="1"/>
  <c r="P32" i="12"/>
  <c r="C137" i="12" s="1"/>
  <c r="V44" i="18"/>
  <c r="W43" i="18"/>
  <c r="X43" i="18" s="1"/>
  <c r="X42" i="18"/>
  <c r="Y42" i="18" s="1"/>
  <c r="C161" i="18" s="1"/>
  <c r="C165" i="16"/>
  <c r="AK45" i="16"/>
  <c r="P32" i="8"/>
  <c r="AG47" i="16"/>
  <c r="AF48" i="16"/>
  <c r="AH47" i="16"/>
  <c r="AI46" i="16"/>
  <c r="AJ46" i="16" s="1"/>
  <c r="N48" i="14"/>
  <c r="S47" i="14"/>
  <c r="D131" i="14" s="1"/>
  <c r="C137" i="7"/>
  <c r="C137" i="10"/>
  <c r="P33" i="10"/>
  <c r="C138" i="7"/>
  <c r="C137" i="8"/>
  <c r="P33" i="8"/>
  <c r="R21" i="12"/>
  <c r="S21" i="12" s="1"/>
  <c r="Q22" i="12"/>
  <c r="R22" i="7"/>
  <c r="S22" i="7" s="1"/>
  <c r="Q23" i="7"/>
  <c r="P32" i="11"/>
  <c r="S23" i="9"/>
  <c r="C138" i="10"/>
  <c r="Q22" i="8"/>
  <c r="R21" i="8"/>
  <c r="S21" i="8" s="1"/>
  <c r="Q23" i="10"/>
  <c r="R22" i="10"/>
  <c r="S22" i="10" s="1"/>
  <c r="C139" i="10" s="1"/>
  <c r="Q22" i="11"/>
  <c r="R21" i="11"/>
  <c r="S21" i="11" s="1"/>
  <c r="Q25" i="9"/>
  <c r="R24" i="9"/>
  <c r="V45" i="18" l="1"/>
  <c r="W44" i="18"/>
  <c r="X44" i="18" s="1"/>
  <c r="P33" i="12"/>
  <c r="Y43" i="18"/>
  <c r="C162" i="18" s="1"/>
  <c r="C166" i="16"/>
  <c r="D137" i="7"/>
  <c r="AK46" i="16"/>
  <c r="D166" i="16" s="1"/>
  <c r="AG48" i="16"/>
  <c r="AI48" i="16" s="1"/>
  <c r="AF49" i="16"/>
  <c r="AH48" i="16"/>
  <c r="AI47" i="16"/>
  <c r="AJ47" i="16" s="1"/>
  <c r="C167" i="16" s="1"/>
  <c r="D165" i="16"/>
  <c r="P48" i="14"/>
  <c r="O48" i="14"/>
  <c r="Q48" i="14" s="1"/>
  <c r="R48" i="14" s="1"/>
  <c r="C132" i="14" s="1"/>
  <c r="D136" i="7"/>
  <c r="C139" i="7"/>
  <c r="D138" i="7" s="1"/>
  <c r="C138" i="11"/>
  <c r="C138" i="12"/>
  <c r="D137" i="12" s="1"/>
  <c r="C137" i="11"/>
  <c r="P33" i="11"/>
  <c r="Q26" i="9"/>
  <c r="R25" i="9"/>
  <c r="S25" i="9" s="1"/>
  <c r="C142" i="9" s="1"/>
  <c r="D136" i="12"/>
  <c r="D136" i="8"/>
  <c r="D138" i="10"/>
  <c r="Q24" i="10"/>
  <c r="R23" i="10"/>
  <c r="Q23" i="8"/>
  <c r="R22" i="8"/>
  <c r="S22" i="8" s="1"/>
  <c r="C139" i="8" s="1"/>
  <c r="R23" i="7"/>
  <c r="S23" i="7" s="1"/>
  <c r="Q24" i="7"/>
  <c r="R22" i="12"/>
  <c r="S22" i="12" s="1"/>
  <c r="Q23" i="12"/>
  <c r="D137" i="10"/>
  <c r="D136" i="10"/>
  <c r="C140" i="9"/>
  <c r="S24" i="9"/>
  <c r="C141" i="9" s="1"/>
  <c r="R22" i="11"/>
  <c r="S22" i="11" s="1"/>
  <c r="Q23" i="11"/>
  <c r="C138" i="8"/>
  <c r="D137" i="8" s="1"/>
  <c r="Y44" i="18" l="1"/>
  <c r="C163" i="18" s="1"/>
  <c r="V46" i="18"/>
  <c r="W45" i="18"/>
  <c r="X45" i="18" s="1"/>
  <c r="AK47" i="16"/>
  <c r="D167" i="16" s="1"/>
  <c r="AK48" i="16"/>
  <c r="D168" i="16" s="1"/>
  <c r="AJ48" i="16"/>
  <c r="C168" i="16" s="1"/>
  <c r="AG49" i="16"/>
  <c r="AH49" i="16"/>
  <c r="AF50" i="16"/>
  <c r="N49" i="14"/>
  <c r="S48" i="14"/>
  <c r="D132" i="14" s="1"/>
  <c r="D138" i="8"/>
  <c r="C139" i="11"/>
  <c r="D138" i="11" s="1"/>
  <c r="C140" i="7"/>
  <c r="C139" i="12"/>
  <c r="D140" i="9"/>
  <c r="D139" i="9"/>
  <c r="R23" i="12"/>
  <c r="Q24" i="12"/>
  <c r="S23" i="12"/>
  <c r="C140" i="12" s="1"/>
  <c r="R23" i="8"/>
  <c r="Q24" i="8"/>
  <c r="D137" i="11"/>
  <c r="D136" i="11"/>
  <c r="Q24" i="11"/>
  <c r="R23" i="11"/>
  <c r="S23" i="11" s="1"/>
  <c r="S23" i="10"/>
  <c r="R26" i="9"/>
  <c r="S26" i="9" s="1"/>
  <c r="Q27" i="9"/>
  <c r="D141" i="9"/>
  <c r="Q25" i="7"/>
  <c r="R24" i="7"/>
  <c r="S24" i="7" s="1"/>
  <c r="R24" i="10"/>
  <c r="S24" i="10" s="1"/>
  <c r="C141" i="10" s="1"/>
  <c r="Q25" i="10"/>
  <c r="Y45" i="18" l="1"/>
  <c r="C164" i="18" s="1"/>
  <c r="V47" i="18"/>
  <c r="W46" i="18"/>
  <c r="X46" i="18" s="1"/>
  <c r="AF51" i="16"/>
  <c r="AH50" i="16"/>
  <c r="AG50" i="16"/>
  <c r="AI50" i="16" s="1"/>
  <c r="AI49" i="16"/>
  <c r="AJ49" i="16" s="1"/>
  <c r="C169" i="16" s="1"/>
  <c r="P49" i="14"/>
  <c r="O49" i="14"/>
  <c r="Q49" i="14" s="1"/>
  <c r="R49" i="14" s="1"/>
  <c r="C133" i="14" s="1"/>
  <c r="D139" i="12"/>
  <c r="C141" i="7"/>
  <c r="D140" i="7" s="1"/>
  <c r="C140" i="11"/>
  <c r="D139" i="11" s="1"/>
  <c r="C143" i="9"/>
  <c r="Q26" i="10"/>
  <c r="R25" i="10"/>
  <c r="S25" i="10" s="1"/>
  <c r="R25" i="7"/>
  <c r="S25" i="7" s="1"/>
  <c r="Q26" i="7"/>
  <c r="D138" i="12"/>
  <c r="C140" i="10"/>
  <c r="Q25" i="11"/>
  <c r="R24" i="11"/>
  <c r="S24" i="11" s="1"/>
  <c r="R27" i="9"/>
  <c r="S27" i="9" s="1"/>
  <c r="Q28" i="9"/>
  <c r="R24" i="8"/>
  <c r="S24" i="8" s="1"/>
  <c r="C141" i="8" s="1"/>
  <c r="Q25" i="8"/>
  <c r="Q25" i="12"/>
  <c r="R24" i="12"/>
  <c r="S24" i="12" s="1"/>
  <c r="D139" i="7"/>
  <c r="S23" i="8"/>
  <c r="Y46" i="18" l="1"/>
  <c r="C165" i="18" s="1"/>
  <c r="W47" i="18"/>
  <c r="Z36" i="18"/>
  <c r="AK50" i="16"/>
  <c r="D170" i="16" s="1"/>
  <c r="AG51" i="16"/>
  <c r="AF52" i="16"/>
  <c r="AH51" i="16"/>
  <c r="AK49" i="16"/>
  <c r="D169" i="16" s="1"/>
  <c r="AJ50" i="16"/>
  <c r="C170" i="16" s="1"/>
  <c r="N50" i="14"/>
  <c r="S49" i="14"/>
  <c r="D133" i="14" s="1"/>
  <c r="C144" i="9"/>
  <c r="D143" i="9" s="1"/>
  <c r="C142" i="7"/>
  <c r="D141" i="7" s="1"/>
  <c r="C141" i="12"/>
  <c r="C141" i="11"/>
  <c r="C142" i="10"/>
  <c r="S25" i="12"/>
  <c r="C142" i="12" s="1"/>
  <c r="Q26" i="12"/>
  <c r="R25" i="12"/>
  <c r="R25" i="11"/>
  <c r="S25" i="11" s="1"/>
  <c r="Q26" i="11"/>
  <c r="D142" i="9"/>
  <c r="D140" i="10"/>
  <c r="D139" i="10"/>
  <c r="C140" i="8"/>
  <c r="R28" i="9"/>
  <c r="S28" i="9" s="1"/>
  <c r="C145" i="9" s="1"/>
  <c r="Q29" i="9"/>
  <c r="Q27" i="7"/>
  <c r="R26" i="7"/>
  <c r="S26" i="7" s="1"/>
  <c r="C143" i="7" s="1"/>
  <c r="Q26" i="8"/>
  <c r="R25" i="8"/>
  <c r="S25" i="8" s="1"/>
  <c r="R26" i="10"/>
  <c r="S26" i="10" s="1"/>
  <c r="C143" i="10" s="1"/>
  <c r="Q27" i="10"/>
  <c r="D140" i="11"/>
  <c r="AA36" i="18" l="1"/>
  <c r="AB36" i="18" s="1"/>
  <c r="Z37" i="18"/>
  <c r="W48" i="18"/>
  <c r="X47" i="18"/>
  <c r="X48" i="18" s="1"/>
  <c r="AH52" i="16"/>
  <c r="AG52" i="16"/>
  <c r="AL41" i="16"/>
  <c r="AI51" i="16"/>
  <c r="AK51" i="16" s="1"/>
  <c r="D171" i="16" s="1"/>
  <c r="P50" i="14"/>
  <c r="O50" i="14"/>
  <c r="Q50" i="14" s="1"/>
  <c r="R50" i="14" s="1"/>
  <c r="C134" i="14" s="1"/>
  <c r="C142" i="8"/>
  <c r="C142" i="11"/>
  <c r="D141" i="11" s="1"/>
  <c r="Q28" i="10"/>
  <c r="R27" i="10"/>
  <c r="S27" i="10" s="1"/>
  <c r="C144" i="10" s="1"/>
  <c r="Q28" i="7"/>
  <c r="R27" i="7"/>
  <c r="S27" i="7" s="1"/>
  <c r="C144" i="7" s="1"/>
  <c r="D143" i="7" s="1"/>
  <c r="Q30" i="9"/>
  <c r="R29" i="9"/>
  <c r="S29" i="9" s="1"/>
  <c r="C146" i="9" s="1"/>
  <c r="D140" i="8"/>
  <c r="D139" i="8"/>
  <c r="D141" i="12"/>
  <c r="D140" i="12"/>
  <c r="D144" i="9"/>
  <c r="Q27" i="8"/>
  <c r="R26" i="8"/>
  <c r="S26" i="8" s="1"/>
  <c r="D142" i="10"/>
  <c r="D141" i="10"/>
  <c r="R26" i="11"/>
  <c r="S26" i="11" s="1"/>
  <c r="C143" i="11" s="1"/>
  <c r="Q27" i="11"/>
  <c r="R26" i="12"/>
  <c r="S26" i="12" s="1"/>
  <c r="C143" i="12" s="1"/>
  <c r="Q27" i="12"/>
  <c r="D142" i="7"/>
  <c r="Y47" i="18" l="1"/>
  <c r="AA37" i="18"/>
  <c r="Z38" i="18"/>
  <c r="AC36" i="18"/>
  <c r="AH53" i="16"/>
  <c r="AG53" i="16"/>
  <c r="AJ51" i="16"/>
  <c r="C171" i="16" s="1"/>
  <c r="AI52" i="16"/>
  <c r="AI53" i="16" s="1"/>
  <c r="AL42" i="16"/>
  <c r="AN41" i="16"/>
  <c r="AM41" i="16"/>
  <c r="AO41" i="16" s="1"/>
  <c r="N51" i="14"/>
  <c r="S50" i="14"/>
  <c r="D134" i="14" s="1"/>
  <c r="C143" i="8"/>
  <c r="D142" i="8" s="1"/>
  <c r="D142" i="12"/>
  <c r="Q29" i="7"/>
  <c r="R28" i="7"/>
  <c r="S28" i="7" s="1"/>
  <c r="C145" i="7" s="1"/>
  <c r="D142" i="11"/>
  <c r="Q28" i="8"/>
  <c r="R27" i="8"/>
  <c r="S27" i="8" s="1"/>
  <c r="D145" i="9"/>
  <c r="Q28" i="11"/>
  <c r="R27" i="11"/>
  <c r="S27" i="11" s="1"/>
  <c r="C144" i="11" s="1"/>
  <c r="D143" i="10"/>
  <c r="Q31" i="9"/>
  <c r="R30" i="9"/>
  <c r="S30" i="9" s="1"/>
  <c r="C147" i="9" s="1"/>
  <c r="Q28" i="12"/>
  <c r="R27" i="12"/>
  <c r="S27" i="12" s="1"/>
  <c r="C144" i="12" s="1"/>
  <c r="Q29" i="10"/>
  <c r="R28" i="10"/>
  <c r="S28" i="10" s="1"/>
  <c r="C145" i="10" s="1"/>
  <c r="D141" i="8"/>
  <c r="AB37" i="18" l="1"/>
  <c r="C167" i="18"/>
  <c r="C166" i="18"/>
  <c r="Y48" i="18"/>
  <c r="Z39" i="18"/>
  <c r="AA38" i="18"/>
  <c r="AB38" i="18" s="1"/>
  <c r="AM42" i="16"/>
  <c r="AL43" i="16"/>
  <c r="AN42" i="16"/>
  <c r="AJ52" i="16"/>
  <c r="AP41" i="16"/>
  <c r="AQ41" i="16"/>
  <c r="AK52" i="16"/>
  <c r="P51" i="14"/>
  <c r="O51" i="14"/>
  <c r="Q51" i="14" s="1"/>
  <c r="R51" i="14" s="1"/>
  <c r="C135" i="14" s="1"/>
  <c r="D143" i="12"/>
  <c r="D146" i="9"/>
  <c r="C144" i="8"/>
  <c r="D143" i="8" s="1"/>
  <c r="D143" i="11"/>
  <c r="D144" i="10"/>
  <c r="D144" i="7"/>
  <c r="R28" i="12"/>
  <c r="S28" i="12" s="1"/>
  <c r="C145" i="12" s="1"/>
  <c r="Q29" i="12"/>
  <c r="Q32" i="9"/>
  <c r="R31" i="9"/>
  <c r="S31" i="9" s="1"/>
  <c r="C148" i="9" s="1"/>
  <c r="D147" i="9" s="1"/>
  <c r="Q29" i="11"/>
  <c r="R28" i="11"/>
  <c r="S28" i="11" s="1"/>
  <c r="C145" i="11" s="1"/>
  <c r="D144" i="11" s="1"/>
  <c r="R28" i="8"/>
  <c r="S28" i="8" s="1"/>
  <c r="C145" i="8" s="1"/>
  <c r="Q29" i="8"/>
  <c r="R29" i="7"/>
  <c r="S29" i="7" s="1"/>
  <c r="C146" i="7" s="1"/>
  <c r="D145" i="7" s="1"/>
  <c r="Q30" i="7"/>
  <c r="R29" i="10"/>
  <c r="S29" i="10" s="1"/>
  <c r="C146" i="10" s="1"/>
  <c r="Q30" i="10"/>
  <c r="AC38" i="18" l="1"/>
  <c r="C169" i="18" s="1"/>
  <c r="AA39" i="18"/>
  <c r="AB39" i="18" s="1"/>
  <c r="Z40" i="18"/>
  <c r="AC37" i="18"/>
  <c r="D172" i="16"/>
  <c r="AK53" i="16"/>
  <c r="AL44" i="16"/>
  <c r="AN43" i="16"/>
  <c r="AM43" i="16"/>
  <c r="AO43" i="16" s="1"/>
  <c r="D173" i="16"/>
  <c r="C172" i="16"/>
  <c r="AJ53" i="16"/>
  <c r="C173" i="16"/>
  <c r="AO42" i="16"/>
  <c r="AP42" i="16" s="1"/>
  <c r="N52" i="14"/>
  <c r="S51" i="14"/>
  <c r="D135" i="14" s="1"/>
  <c r="D144" i="12"/>
  <c r="R30" i="10"/>
  <c r="S30" i="10"/>
  <c r="C147" i="10" s="1"/>
  <c r="D146" i="10" s="1"/>
  <c r="Q31" i="10"/>
  <c r="R29" i="8"/>
  <c r="S29" i="8" s="1"/>
  <c r="C146" i="8" s="1"/>
  <c r="Q30" i="8"/>
  <c r="T21" i="9"/>
  <c r="R32" i="9"/>
  <c r="R33" i="9" s="1"/>
  <c r="Q30" i="12"/>
  <c r="R29" i="12"/>
  <c r="S29" i="12" s="1"/>
  <c r="C146" i="12" s="1"/>
  <c r="S30" i="7"/>
  <c r="C147" i="7" s="1"/>
  <c r="D146" i="7" s="1"/>
  <c r="Q31" i="7"/>
  <c r="R30" i="7"/>
  <c r="Q30" i="11"/>
  <c r="R29" i="11"/>
  <c r="S29" i="11" s="1"/>
  <c r="C146" i="11" s="1"/>
  <c r="D145" i="10"/>
  <c r="D144" i="8"/>
  <c r="AC39" i="18" l="1"/>
  <c r="C170" i="18" s="1"/>
  <c r="AA40" i="18"/>
  <c r="Z41" i="18"/>
  <c r="C168" i="18"/>
  <c r="C174" i="16"/>
  <c r="AP43" i="16"/>
  <c r="C175" i="16" s="1"/>
  <c r="AQ43" i="16"/>
  <c r="D175" i="16" s="1"/>
  <c r="AM44" i="16"/>
  <c r="AL45" i="16"/>
  <c r="AN44" i="16"/>
  <c r="AQ42" i="16"/>
  <c r="P52" i="14"/>
  <c r="P53" i="14" s="1"/>
  <c r="O52" i="14"/>
  <c r="O53" i="14" s="1"/>
  <c r="S32" i="9"/>
  <c r="C149" i="9" s="1"/>
  <c r="D145" i="12"/>
  <c r="Q31" i="12"/>
  <c r="R30" i="12"/>
  <c r="S30" i="12" s="1"/>
  <c r="C147" i="12" s="1"/>
  <c r="Q31" i="8"/>
  <c r="R30" i="8"/>
  <c r="S30" i="8" s="1"/>
  <c r="C147" i="8" s="1"/>
  <c r="Q32" i="10"/>
  <c r="R31" i="10"/>
  <c r="S31" i="10" s="1"/>
  <c r="C148" i="10" s="1"/>
  <c r="D147" i="10" s="1"/>
  <c r="T22" i="9"/>
  <c r="U21" i="9"/>
  <c r="D145" i="11"/>
  <c r="S33" i="9"/>
  <c r="Q31" i="11"/>
  <c r="R30" i="11"/>
  <c r="S30" i="11" s="1"/>
  <c r="C147" i="11" s="1"/>
  <c r="Q32" i="7"/>
  <c r="R31" i="7"/>
  <c r="S31" i="7" s="1"/>
  <c r="C148" i="7" s="1"/>
  <c r="D147" i="7" s="1"/>
  <c r="D145" i="8"/>
  <c r="AB40" i="18" l="1"/>
  <c r="AC40" i="18" s="1"/>
  <c r="Z42" i="18"/>
  <c r="AA41" i="18"/>
  <c r="AB41" i="18" s="1"/>
  <c r="AL46" i="16"/>
  <c r="AN45" i="16"/>
  <c r="AM45" i="16"/>
  <c r="D174" i="16"/>
  <c r="AO44" i="16"/>
  <c r="AP44" i="16" s="1"/>
  <c r="C176" i="16" s="1"/>
  <c r="Q52" i="14"/>
  <c r="Q53" i="14" s="1"/>
  <c r="D146" i="11"/>
  <c r="D146" i="8"/>
  <c r="Q32" i="8"/>
  <c r="R31" i="8"/>
  <c r="S31" i="8" s="1"/>
  <c r="C148" i="8" s="1"/>
  <c r="D147" i="8" s="1"/>
  <c r="Q32" i="11"/>
  <c r="R31" i="11"/>
  <c r="S31" i="11" s="1"/>
  <c r="C148" i="11" s="1"/>
  <c r="T21" i="7"/>
  <c r="R32" i="7"/>
  <c r="R33" i="7" s="1"/>
  <c r="T21" i="10"/>
  <c r="R32" i="10"/>
  <c r="R33" i="10" s="1"/>
  <c r="T23" i="9"/>
  <c r="U22" i="9"/>
  <c r="D148" i="9"/>
  <c r="V21" i="9"/>
  <c r="R31" i="12"/>
  <c r="S31" i="12" s="1"/>
  <c r="C148" i="12" s="1"/>
  <c r="Q32" i="12"/>
  <c r="D146" i="12"/>
  <c r="C171" i="18" l="1"/>
  <c r="AA42" i="18"/>
  <c r="AB42" i="18" s="1"/>
  <c r="Z43" i="18"/>
  <c r="AC41" i="18"/>
  <c r="C172" i="18" s="1"/>
  <c r="AM46" i="16"/>
  <c r="AL47" i="16"/>
  <c r="AN46" i="16"/>
  <c r="S32" i="7"/>
  <c r="AQ44" i="16"/>
  <c r="AO45" i="16"/>
  <c r="AP45" i="16" s="1"/>
  <c r="R52" i="14"/>
  <c r="C136" i="14" s="1"/>
  <c r="S52" i="14"/>
  <c r="S53" i="14" s="1"/>
  <c r="T41" i="14"/>
  <c r="D147" i="11"/>
  <c r="C149" i="7"/>
  <c r="S33" i="7"/>
  <c r="T21" i="11"/>
  <c r="R32" i="11"/>
  <c r="R33" i="11" s="1"/>
  <c r="T21" i="8"/>
  <c r="R32" i="8"/>
  <c r="R33" i="8" s="1"/>
  <c r="U21" i="7"/>
  <c r="T22" i="7"/>
  <c r="C150" i="9"/>
  <c r="V22" i="9"/>
  <c r="C151" i="9" s="1"/>
  <c r="S32" i="10"/>
  <c r="D147" i="12"/>
  <c r="R32" i="12"/>
  <c r="R33" i="12" s="1"/>
  <c r="T21" i="12"/>
  <c r="T24" i="9"/>
  <c r="U23" i="9"/>
  <c r="T22" i="10"/>
  <c r="U21" i="10"/>
  <c r="V21" i="10" s="1"/>
  <c r="AC42" i="18" l="1"/>
  <c r="C173" i="18" s="1"/>
  <c r="Z44" i="18"/>
  <c r="AA43" i="18"/>
  <c r="R53" i="14"/>
  <c r="C177" i="16"/>
  <c r="D176" i="16"/>
  <c r="AM47" i="16"/>
  <c r="AL48" i="16"/>
  <c r="AN47" i="16"/>
  <c r="AQ45" i="16"/>
  <c r="D177" i="16" s="1"/>
  <c r="AO46" i="16"/>
  <c r="AQ46" i="16" s="1"/>
  <c r="D178" i="16" s="1"/>
  <c r="D136" i="14"/>
  <c r="V41" i="14"/>
  <c r="U41" i="14"/>
  <c r="W41" i="14" s="1"/>
  <c r="X41" i="14" s="1"/>
  <c r="C137" i="14" s="1"/>
  <c r="S32" i="11"/>
  <c r="V23" i="9"/>
  <c r="T22" i="12"/>
  <c r="U21" i="12"/>
  <c r="V21" i="12" s="1"/>
  <c r="C149" i="10"/>
  <c r="S33" i="10"/>
  <c r="D150" i="9"/>
  <c r="D149" i="9"/>
  <c r="T23" i="7"/>
  <c r="U22" i="7"/>
  <c r="V22" i="7" s="1"/>
  <c r="C151" i="7" s="1"/>
  <c r="T22" i="8"/>
  <c r="U21" i="8"/>
  <c r="U21" i="11"/>
  <c r="V21" i="11" s="1"/>
  <c r="T22" i="11"/>
  <c r="U22" i="10"/>
  <c r="V22" i="10" s="1"/>
  <c r="T23" i="10"/>
  <c r="D148" i="7"/>
  <c r="C150" i="10"/>
  <c r="T25" i="9"/>
  <c r="U24" i="9"/>
  <c r="V24" i="9" s="1"/>
  <c r="C153" i="9" s="1"/>
  <c r="S32" i="12"/>
  <c r="V21" i="7"/>
  <c r="S32" i="8"/>
  <c r="AB43" i="18" l="1"/>
  <c r="AC43" i="18" s="1"/>
  <c r="C174" i="18" s="1"/>
  <c r="Z45" i="18"/>
  <c r="AA44" i="18"/>
  <c r="AB44" i="18" s="1"/>
  <c r="AP46" i="16"/>
  <c r="C178" i="16" s="1"/>
  <c r="AM48" i="16"/>
  <c r="AO48" i="16" s="1"/>
  <c r="AN48" i="16"/>
  <c r="AL49" i="16"/>
  <c r="AO47" i="16"/>
  <c r="AQ47" i="16" s="1"/>
  <c r="T42" i="14"/>
  <c r="Y41" i="14"/>
  <c r="D137" i="14" s="1"/>
  <c r="C150" i="11"/>
  <c r="C150" i="12"/>
  <c r="C151" i="10"/>
  <c r="D150" i="10" s="1"/>
  <c r="C149" i="12"/>
  <c r="S33" i="12"/>
  <c r="D149" i="10"/>
  <c r="D148" i="10"/>
  <c r="C152" i="9"/>
  <c r="T23" i="12"/>
  <c r="U22" i="12"/>
  <c r="V22" i="12" s="1"/>
  <c r="C151" i="12" s="1"/>
  <c r="U23" i="10"/>
  <c r="V23" i="10"/>
  <c r="C152" i="10" s="1"/>
  <c r="T24" i="10"/>
  <c r="V21" i="8"/>
  <c r="T24" i="7"/>
  <c r="U23" i="7"/>
  <c r="V23" i="7" s="1"/>
  <c r="C152" i="7" s="1"/>
  <c r="D151" i="7" s="1"/>
  <c r="C149" i="8"/>
  <c r="S33" i="8"/>
  <c r="C150" i="7"/>
  <c r="U25" i="9"/>
  <c r="V25" i="9"/>
  <c r="C154" i="9" s="1"/>
  <c r="T26" i="9"/>
  <c r="T23" i="11"/>
  <c r="U22" i="11"/>
  <c r="V22" i="11" s="1"/>
  <c r="C151" i="11" s="1"/>
  <c r="T23" i="8"/>
  <c r="U22" i="8"/>
  <c r="V22" i="8" s="1"/>
  <c r="C151" i="8" s="1"/>
  <c r="C149" i="11"/>
  <c r="S33" i="11"/>
  <c r="AC44" i="18" l="1"/>
  <c r="C175" i="18" s="1"/>
  <c r="Z46" i="18"/>
  <c r="AA45" i="18"/>
  <c r="AB45" i="18" s="1"/>
  <c r="D179" i="16"/>
  <c r="AQ48" i="16"/>
  <c r="D180" i="16" s="1"/>
  <c r="AP47" i="16"/>
  <c r="C179" i="16" s="1"/>
  <c r="AL50" i="16"/>
  <c r="AN49" i="16"/>
  <c r="AM49" i="16"/>
  <c r="AP48" i="16"/>
  <c r="C180" i="16" s="1"/>
  <c r="V42" i="14"/>
  <c r="U42" i="14"/>
  <c r="W42" i="14" s="1"/>
  <c r="X42" i="14" s="1"/>
  <c r="C138" i="14" s="1"/>
  <c r="D149" i="12"/>
  <c r="D148" i="12"/>
  <c r="D150" i="12"/>
  <c r="D150" i="7"/>
  <c r="D149" i="7"/>
  <c r="T25" i="7"/>
  <c r="U24" i="7"/>
  <c r="V24" i="7" s="1"/>
  <c r="C153" i="7" s="1"/>
  <c r="D153" i="9"/>
  <c r="D150" i="11"/>
  <c r="T24" i="8"/>
  <c r="U23" i="8"/>
  <c r="V23" i="8" s="1"/>
  <c r="C152" i="8" s="1"/>
  <c r="D151" i="8" s="1"/>
  <c r="U23" i="11"/>
  <c r="V23" i="11"/>
  <c r="C152" i="11" s="1"/>
  <c r="T24" i="11"/>
  <c r="C150" i="8"/>
  <c r="D150" i="8" s="1"/>
  <c r="U23" i="12"/>
  <c r="V23" i="12" s="1"/>
  <c r="T24" i="12"/>
  <c r="D151" i="10"/>
  <c r="D149" i="11"/>
  <c r="D148" i="11"/>
  <c r="U26" i="9"/>
  <c r="V26" i="9" s="1"/>
  <c r="C155" i="9" s="1"/>
  <c r="D154" i="9" s="1"/>
  <c r="T27" i="9"/>
  <c r="D148" i="8"/>
  <c r="T25" i="10"/>
  <c r="U24" i="10"/>
  <c r="V24" i="10"/>
  <c r="C153" i="10" s="1"/>
  <c r="D152" i="10" s="1"/>
  <c r="D152" i="9"/>
  <c r="D151" i="9"/>
  <c r="Z47" i="18" l="1"/>
  <c r="AA46" i="18"/>
  <c r="AC45" i="18"/>
  <c r="C176" i="18" s="1"/>
  <c r="AM50" i="16"/>
  <c r="AN50" i="16"/>
  <c r="AL51" i="16"/>
  <c r="AO49" i="16"/>
  <c r="AQ49" i="16" s="1"/>
  <c r="D181" i="16" s="1"/>
  <c r="T43" i="14"/>
  <c r="Y42" i="14"/>
  <c r="D138" i="14" s="1"/>
  <c r="C152" i="12"/>
  <c r="D151" i="11"/>
  <c r="T26" i="10"/>
  <c r="U25" i="10"/>
  <c r="T28" i="9"/>
  <c r="U27" i="9"/>
  <c r="V27" i="9" s="1"/>
  <c r="C156" i="9" s="1"/>
  <c r="D155" i="9" s="1"/>
  <c r="D149" i="8"/>
  <c r="U24" i="12"/>
  <c r="V24" i="12" s="1"/>
  <c r="C153" i="12" s="1"/>
  <c r="T25" i="12"/>
  <c r="T25" i="11"/>
  <c r="U24" i="11"/>
  <c r="V24" i="11" s="1"/>
  <c r="T25" i="8"/>
  <c r="U24" i="8"/>
  <c r="V24" i="8" s="1"/>
  <c r="D152" i="7"/>
  <c r="U25" i="7"/>
  <c r="T26" i="7"/>
  <c r="AB46" i="18" l="1"/>
  <c r="AC46" i="18" s="1"/>
  <c r="C177" i="18" s="1"/>
  <c r="B51" i="18"/>
  <c r="AA47" i="18"/>
  <c r="AB47" i="18" s="1"/>
  <c r="AB48" i="18" s="1"/>
  <c r="AL52" i="16"/>
  <c r="AN51" i="16"/>
  <c r="AM51" i="16"/>
  <c r="AO51" i="16" s="1"/>
  <c r="AP49" i="16"/>
  <c r="C181" i="16" s="1"/>
  <c r="AO50" i="16"/>
  <c r="AP50" i="16" s="1"/>
  <c r="C182" i="16" s="1"/>
  <c r="V43" i="14"/>
  <c r="U43" i="14"/>
  <c r="W43" i="14" s="1"/>
  <c r="X43" i="14" s="1"/>
  <c r="C139" i="14" s="1"/>
  <c r="C153" i="11"/>
  <c r="C153" i="8"/>
  <c r="T26" i="12"/>
  <c r="U25" i="12"/>
  <c r="T27" i="10"/>
  <c r="U26" i="10"/>
  <c r="V26" i="10" s="1"/>
  <c r="C155" i="10" s="1"/>
  <c r="T27" i="7"/>
  <c r="U26" i="7"/>
  <c r="V26" i="7" s="1"/>
  <c r="C155" i="7" s="1"/>
  <c r="T26" i="11"/>
  <c r="U25" i="11"/>
  <c r="V25" i="11" s="1"/>
  <c r="V25" i="7"/>
  <c r="T26" i="8"/>
  <c r="U25" i="8"/>
  <c r="V25" i="8" s="1"/>
  <c r="C154" i="8" s="1"/>
  <c r="T29" i="9"/>
  <c r="U28" i="9"/>
  <c r="V28" i="9"/>
  <c r="C157" i="9" s="1"/>
  <c r="V25" i="10"/>
  <c r="D152" i="12"/>
  <c r="D151" i="12"/>
  <c r="AC47" i="18" l="1"/>
  <c r="AA48" i="18"/>
  <c r="B52" i="18"/>
  <c r="C51" i="18"/>
  <c r="AQ51" i="16"/>
  <c r="D183" i="16" s="1"/>
  <c r="AQ50" i="16"/>
  <c r="D182" i="16" s="1"/>
  <c r="AN52" i="16"/>
  <c r="AM52" i="16"/>
  <c r="B56" i="16"/>
  <c r="AP51" i="16"/>
  <c r="C183" i="16" s="1"/>
  <c r="T44" i="14"/>
  <c r="Y43" i="14"/>
  <c r="D139" i="14" s="1"/>
  <c r="C154" i="11"/>
  <c r="T28" i="7"/>
  <c r="U27" i="7"/>
  <c r="V27" i="7" s="1"/>
  <c r="C156" i="7" s="1"/>
  <c r="T28" i="10"/>
  <c r="U27" i="10"/>
  <c r="V27" i="10" s="1"/>
  <c r="C156" i="10" s="1"/>
  <c r="D155" i="10" s="1"/>
  <c r="D153" i="8"/>
  <c r="D152" i="8"/>
  <c r="T27" i="8"/>
  <c r="U26" i="8"/>
  <c r="V26" i="8" s="1"/>
  <c r="U26" i="11"/>
  <c r="V26" i="11" s="1"/>
  <c r="T27" i="11"/>
  <c r="V25" i="12"/>
  <c r="T30" i="9"/>
  <c r="U29" i="9"/>
  <c r="V29" i="9" s="1"/>
  <c r="C158" i="9" s="1"/>
  <c r="C154" i="7"/>
  <c r="T27" i="12"/>
  <c r="U26" i="12"/>
  <c r="V26" i="12" s="1"/>
  <c r="C155" i="12" s="1"/>
  <c r="C154" i="10"/>
  <c r="D156" i="9"/>
  <c r="D153" i="11"/>
  <c r="D152" i="11"/>
  <c r="C52" i="18" l="1"/>
  <c r="D52" i="18" s="1"/>
  <c r="B53" i="18"/>
  <c r="D51" i="18"/>
  <c r="E51" i="18" s="1"/>
  <c r="C178" i="18"/>
  <c r="AC48" i="18"/>
  <c r="AM53" i="16"/>
  <c r="C56" i="16"/>
  <c r="E56" i="16" s="1"/>
  <c r="D56" i="16"/>
  <c r="B57" i="16"/>
  <c r="AN53" i="16"/>
  <c r="AO52" i="16"/>
  <c r="AO53" i="16" s="1"/>
  <c r="V44" i="14"/>
  <c r="U44" i="14"/>
  <c r="W44" i="14" s="1"/>
  <c r="X44" i="14" s="1"/>
  <c r="C140" i="14" s="1"/>
  <c r="D157" i="9"/>
  <c r="C155" i="11"/>
  <c r="D154" i="11" s="1"/>
  <c r="C155" i="8"/>
  <c r="C154" i="12"/>
  <c r="D154" i="7"/>
  <c r="D153" i="7"/>
  <c r="U27" i="8"/>
  <c r="V27" i="8" s="1"/>
  <c r="C156" i="8" s="1"/>
  <c r="T28" i="8"/>
  <c r="T29" i="10"/>
  <c r="U28" i="10"/>
  <c r="V28" i="10"/>
  <c r="C157" i="10" s="1"/>
  <c r="D156" i="10" s="1"/>
  <c r="D154" i="10"/>
  <c r="D153" i="10"/>
  <c r="T31" i="9"/>
  <c r="U30" i="9"/>
  <c r="V30" i="9" s="1"/>
  <c r="C159" i="9" s="1"/>
  <c r="U27" i="12"/>
  <c r="V27" i="12" s="1"/>
  <c r="C156" i="12" s="1"/>
  <c r="T28" i="12"/>
  <c r="U27" i="11"/>
  <c r="V27" i="11" s="1"/>
  <c r="C156" i="11" s="1"/>
  <c r="T28" i="11"/>
  <c r="T29" i="7"/>
  <c r="U28" i="7"/>
  <c r="V28" i="7"/>
  <c r="D155" i="7"/>
  <c r="C179" i="18" l="1"/>
  <c r="E52" i="18"/>
  <c r="C180" i="18" s="1"/>
  <c r="B54" i="18"/>
  <c r="C53" i="18"/>
  <c r="D53" i="18" s="1"/>
  <c r="AQ52" i="16"/>
  <c r="F56" i="16"/>
  <c r="B58" i="16"/>
  <c r="D57" i="16"/>
  <c r="C57" i="16"/>
  <c r="E57" i="16" s="1"/>
  <c r="G56" i="16"/>
  <c r="AP52" i="16"/>
  <c r="T45" i="14"/>
  <c r="Y44" i="14"/>
  <c r="D140" i="14" s="1"/>
  <c r="D155" i="12"/>
  <c r="D158" i="9"/>
  <c r="C157" i="7"/>
  <c r="D154" i="12"/>
  <c r="D153" i="12"/>
  <c r="T30" i="7"/>
  <c r="U29" i="7"/>
  <c r="V29" i="7" s="1"/>
  <c r="T29" i="12"/>
  <c r="U28" i="12"/>
  <c r="V28" i="12" s="1"/>
  <c r="C157" i="12" s="1"/>
  <c r="T30" i="10"/>
  <c r="U29" i="10"/>
  <c r="V29" i="10" s="1"/>
  <c r="C158" i="10" s="1"/>
  <c r="D157" i="10" s="1"/>
  <c r="D155" i="11"/>
  <c r="T32" i="9"/>
  <c r="U31" i="9"/>
  <c r="V31" i="9" s="1"/>
  <c r="C160" i="9" s="1"/>
  <c r="D159" i="9" s="1"/>
  <c r="T29" i="8"/>
  <c r="U28" i="8"/>
  <c r="V28" i="8" s="1"/>
  <c r="C157" i="8" s="1"/>
  <c r="D155" i="8"/>
  <c r="D154" i="8"/>
  <c r="T29" i="11"/>
  <c r="U28" i="11"/>
  <c r="V28" i="11" s="1"/>
  <c r="C157" i="11" s="1"/>
  <c r="E53" i="18" l="1"/>
  <c r="C181" i="18" s="1"/>
  <c r="B55" i="18"/>
  <c r="C54" i="18"/>
  <c r="D54" i="18" s="1"/>
  <c r="G57" i="16"/>
  <c r="D186" i="16" s="1"/>
  <c r="C184" i="16"/>
  <c r="AP53" i="16"/>
  <c r="C58" i="16"/>
  <c r="E58" i="16" s="1"/>
  <c r="B59" i="16"/>
  <c r="D58" i="16"/>
  <c r="C185" i="16"/>
  <c r="D185" i="16"/>
  <c r="D184" i="16"/>
  <c r="AQ53" i="16"/>
  <c r="F57" i="16"/>
  <c r="C186" i="16" s="1"/>
  <c r="V45" i="14"/>
  <c r="U45" i="14"/>
  <c r="W45" i="14" s="1"/>
  <c r="X45" i="14" s="1"/>
  <c r="C141" i="14" s="1"/>
  <c r="D156" i="11"/>
  <c r="C158" i="7"/>
  <c r="D157" i="7" s="1"/>
  <c r="D156" i="8"/>
  <c r="U29" i="11"/>
  <c r="V29" i="11" s="1"/>
  <c r="C158" i="11" s="1"/>
  <c r="D157" i="11" s="1"/>
  <c r="T30" i="11"/>
  <c r="B36" i="9"/>
  <c r="U32" i="9"/>
  <c r="U33" i="9" s="1"/>
  <c r="U29" i="8"/>
  <c r="V29" i="8" s="1"/>
  <c r="C158" i="8" s="1"/>
  <c r="T30" i="8"/>
  <c r="T31" i="7"/>
  <c r="U30" i="7"/>
  <c r="V30" i="7" s="1"/>
  <c r="C159" i="7" s="1"/>
  <c r="D156" i="7"/>
  <c r="T31" i="10"/>
  <c r="U30" i="10"/>
  <c r="V30" i="10" s="1"/>
  <c r="C159" i="10" s="1"/>
  <c r="U29" i="12"/>
  <c r="V29" i="12" s="1"/>
  <c r="C158" i="12" s="1"/>
  <c r="T30" i="12"/>
  <c r="D156" i="12"/>
  <c r="B56" i="18" l="1"/>
  <c r="C55" i="18"/>
  <c r="E54" i="18"/>
  <c r="G58" i="16"/>
  <c r="D187" i="16" s="1"/>
  <c r="B60" i="16"/>
  <c r="D59" i="16"/>
  <c r="C59" i="16"/>
  <c r="E59" i="16" s="1"/>
  <c r="V32" i="9"/>
  <c r="V33" i="9" s="1"/>
  <c r="F58" i="16"/>
  <c r="C187" i="16" s="1"/>
  <c r="Y45" i="14"/>
  <c r="D141" i="14" s="1"/>
  <c r="T46" i="14"/>
  <c r="D157" i="12"/>
  <c r="D158" i="10"/>
  <c r="D157" i="8"/>
  <c r="U30" i="11"/>
  <c r="V30" i="11" s="1"/>
  <c r="C159" i="11" s="1"/>
  <c r="T31" i="11"/>
  <c r="D158" i="7"/>
  <c r="T31" i="8"/>
  <c r="U30" i="8"/>
  <c r="V30" i="8" s="1"/>
  <c r="C159" i="8" s="1"/>
  <c r="T32" i="7"/>
  <c r="U31" i="7"/>
  <c r="V31" i="7" s="1"/>
  <c r="C160" i="7" s="1"/>
  <c r="C36" i="9"/>
  <c r="B37" i="9"/>
  <c r="T32" i="10"/>
  <c r="U31" i="10"/>
  <c r="V31" i="10" s="1"/>
  <c r="C160" i="10" s="1"/>
  <c r="T31" i="12"/>
  <c r="U30" i="12"/>
  <c r="V30" i="12" s="1"/>
  <c r="C159" i="12" s="1"/>
  <c r="C182" i="18" l="1"/>
  <c r="B57" i="18"/>
  <c r="C56" i="18"/>
  <c r="D56" i="18" s="1"/>
  <c r="D55" i="18"/>
  <c r="E55" i="18" s="1"/>
  <c r="C161" i="9"/>
  <c r="F59" i="16"/>
  <c r="C188" i="16" s="1"/>
  <c r="G59" i="16"/>
  <c r="C60" i="16"/>
  <c r="E60" i="16" s="1"/>
  <c r="B61" i="16"/>
  <c r="D60" i="16"/>
  <c r="V46" i="14"/>
  <c r="U46" i="14"/>
  <c r="W46" i="14" s="1"/>
  <c r="X46" i="14" s="1"/>
  <c r="C142" i="14" s="1"/>
  <c r="D158" i="8"/>
  <c r="D159" i="10"/>
  <c r="D158" i="11"/>
  <c r="U31" i="12"/>
  <c r="V31" i="12" s="1"/>
  <c r="C160" i="12" s="1"/>
  <c r="D159" i="12" s="1"/>
  <c r="T32" i="12"/>
  <c r="C37" i="9"/>
  <c r="D37" i="9" s="1"/>
  <c r="C163" i="9" s="1"/>
  <c r="B38" i="9"/>
  <c r="B36" i="7"/>
  <c r="U32" i="7"/>
  <c r="U33" i="7" s="1"/>
  <c r="D36" i="9"/>
  <c r="D160" i="9"/>
  <c r="U32" i="10"/>
  <c r="U33" i="10" s="1"/>
  <c r="B36" i="10"/>
  <c r="T32" i="8"/>
  <c r="U31" i="8"/>
  <c r="V31" i="8" s="1"/>
  <c r="C160" i="8" s="1"/>
  <c r="T32" i="11"/>
  <c r="U31" i="11"/>
  <c r="V31" i="11" s="1"/>
  <c r="C160" i="11" s="1"/>
  <c r="D159" i="7"/>
  <c r="D158" i="12"/>
  <c r="C183" i="18" l="1"/>
  <c r="V32" i="10"/>
  <c r="C161" i="10" s="1"/>
  <c r="B58" i="18"/>
  <c r="C57" i="18"/>
  <c r="D57" i="18" s="1"/>
  <c r="E56" i="18"/>
  <c r="C184" i="18" s="1"/>
  <c r="D61" i="16"/>
  <c r="B62" i="16"/>
  <c r="C61" i="16"/>
  <c r="D188" i="16"/>
  <c r="F60" i="16"/>
  <c r="C189" i="16" s="1"/>
  <c r="G60" i="16"/>
  <c r="D189" i="16" s="1"/>
  <c r="Y46" i="14"/>
  <c r="D142" i="14" s="1"/>
  <c r="T47" i="14"/>
  <c r="D159" i="8"/>
  <c r="C162" i="9"/>
  <c r="C36" i="7"/>
  <c r="B37" i="7"/>
  <c r="B36" i="12"/>
  <c r="U32" i="12"/>
  <c r="U33" i="12" s="1"/>
  <c r="V32" i="7"/>
  <c r="U32" i="8"/>
  <c r="U33" i="8" s="1"/>
  <c r="B36" i="8"/>
  <c r="B39" i="9"/>
  <c r="C38" i="9"/>
  <c r="B36" i="11"/>
  <c r="U32" i="11"/>
  <c r="U33" i="11" s="1"/>
  <c r="B37" i="10"/>
  <c r="C36" i="10"/>
  <c r="D159" i="11"/>
  <c r="B59" i="18" l="1"/>
  <c r="C58" i="18"/>
  <c r="V32" i="12"/>
  <c r="C161" i="12" s="1"/>
  <c r="V33" i="10"/>
  <c r="E57" i="18"/>
  <c r="C185" i="18" s="1"/>
  <c r="C62" i="16"/>
  <c r="B63" i="16"/>
  <c r="D62" i="16"/>
  <c r="E61" i="16"/>
  <c r="G61" i="16" s="1"/>
  <c r="D190" i="16" s="1"/>
  <c r="V47" i="14"/>
  <c r="U47" i="14"/>
  <c r="T48" i="14" s="1"/>
  <c r="V32" i="8"/>
  <c r="C161" i="8" s="1"/>
  <c r="B38" i="10"/>
  <c r="C37" i="10"/>
  <c r="D37" i="10" s="1"/>
  <c r="C163" i="10" s="1"/>
  <c r="D38" i="9"/>
  <c r="C36" i="8"/>
  <c r="B37" i="8"/>
  <c r="D160" i="10"/>
  <c r="V33" i="12"/>
  <c r="D162" i="9"/>
  <c r="D161" i="9"/>
  <c r="B40" i="9"/>
  <c r="C39" i="9"/>
  <c r="D39" i="9" s="1"/>
  <c r="C165" i="9" s="1"/>
  <c r="V33" i="8"/>
  <c r="B38" i="7"/>
  <c r="C37" i="7"/>
  <c r="D37" i="7" s="1"/>
  <c r="C163" i="7" s="1"/>
  <c r="C161" i="7"/>
  <c r="V33" i="7"/>
  <c r="D36" i="7"/>
  <c r="V32" i="11"/>
  <c r="D36" i="10"/>
  <c r="B37" i="11"/>
  <c r="C36" i="11"/>
  <c r="C36" i="12"/>
  <c r="B37" i="12"/>
  <c r="B60" i="18" l="1"/>
  <c r="C59" i="18"/>
  <c r="D58" i="18"/>
  <c r="E58" i="18" s="1"/>
  <c r="C186" i="18" s="1"/>
  <c r="F61" i="16"/>
  <c r="C190" i="16" s="1"/>
  <c r="E62" i="16"/>
  <c r="F62" i="16" s="1"/>
  <c r="C191" i="16" s="1"/>
  <c r="B64" i="16"/>
  <c r="D63" i="16"/>
  <c r="C63" i="16"/>
  <c r="E63" i="16" s="1"/>
  <c r="W47" i="14"/>
  <c r="X47" i="14" s="1"/>
  <c r="C143" i="14" s="1"/>
  <c r="U48" i="14"/>
  <c r="W48" i="14" s="1"/>
  <c r="X48" i="14" s="1"/>
  <c r="C144" i="14" s="1"/>
  <c r="V48" i="14"/>
  <c r="B38" i="12"/>
  <c r="C37" i="12"/>
  <c r="D37" i="12" s="1"/>
  <c r="C163" i="12" s="1"/>
  <c r="D36" i="12"/>
  <c r="D36" i="11"/>
  <c r="C162" i="7"/>
  <c r="D162" i="7" s="1"/>
  <c r="D161" i="7"/>
  <c r="D160" i="7"/>
  <c r="B39" i="7"/>
  <c r="C38" i="7"/>
  <c r="D160" i="8"/>
  <c r="C164" i="9"/>
  <c r="B38" i="11"/>
  <c r="C37" i="11"/>
  <c r="D37" i="11" s="1"/>
  <c r="C163" i="11" s="1"/>
  <c r="B38" i="8"/>
  <c r="C37" i="8"/>
  <c r="D37" i="8" s="1"/>
  <c r="C163" i="8" s="1"/>
  <c r="C162" i="10"/>
  <c r="C161" i="11"/>
  <c r="V33" i="11"/>
  <c r="B41" i="9"/>
  <c r="C40" i="9"/>
  <c r="D40" i="9" s="1"/>
  <c r="C166" i="9" s="1"/>
  <c r="D160" i="12"/>
  <c r="D36" i="8"/>
  <c r="B39" i="10"/>
  <c r="C38" i="10"/>
  <c r="D59" i="18" l="1"/>
  <c r="E59" i="18" s="1"/>
  <c r="C187" i="18" s="1"/>
  <c r="B61" i="18"/>
  <c r="C60" i="18"/>
  <c r="G62" i="16"/>
  <c r="D191" i="16" s="1"/>
  <c r="F63" i="16"/>
  <c r="C192" i="16" s="1"/>
  <c r="G63" i="16"/>
  <c r="D192" i="16" s="1"/>
  <c r="C64" i="16"/>
  <c r="B65" i="16"/>
  <c r="D64" i="16"/>
  <c r="Y47" i="14"/>
  <c r="D143" i="14" s="1"/>
  <c r="T49" i="14"/>
  <c r="Y48" i="14"/>
  <c r="D144" i="14" s="1"/>
  <c r="C162" i="8"/>
  <c r="D160" i="11"/>
  <c r="B39" i="8"/>
  <c r="C38" i="8"/>
  <c r="D38" i="7"/>
  <c r="D38" i="10"/>
  <c r="B39" i="11"/>
  <c r="C38" i="11"/>
  <c r="D38" i="11" s="1"/>
  <c r="C164" i="11" s="1"/>
  <c r="D164" i="9"/>
  <c r="D163" i="9"/>
  <c r="B40" i="7"/>
  <c r="C39" i="7"/>
  <c r="D39" i="7" s="1"/>
  <c r="C165" i="7" s="1"/>
  <c r="C162" i="12"/>
  <c r="C41" i="9"/>
  <c r="D41" i="9" s="1"/>
  <c r="C167" i="9" s="1"/>
  <c r="B42" i="9"/>
  <c r="D163" i="11"/>
  <c r="D162" i="10"/>
  <c r="D161" i="10"/>
  <c r="C39" i="10"/>
  <c r="D39" i="10" s="1"/>
  <c r="C165" i="10" s="1"/>
  <c r="B40" i="10"/>
  <c r="D165" i="9"/>
  <c r="B39" i="12"/>
  <c r="C38" i="12"/>
  <c r="C162" i="11"/>
  <c r="D162" i="11" s="1"/>
  <c r="C61" i="18" l="1"/>
  <c r="D61" i="18" s="1"/>
  <c r="B62" i="18"/>
  <c r="D60" i="18"/>
  <c r="E60" i="18" s="1"/>
  <c r="C188" i="18" s="1"/>
  <c r="C65" i="16"/>
  <c r="B66" i="16"/>
  <c r="D65" i="16"/>
  <c r="E64" i="16"/>
  <c r="F64" i="16" s="1"/>
  <c r="C193" i="16" s="1"/>
  <c r="V49" i="14"/>
  <c r="U49" i="14"/>
  <c r="W49" i="14" s="1"/>
  <c r="X49" i="14" s="1"/>
  <c r="C145" i="14" s="1"/>
  <c r="C40" i="10"/>
  <c r="D40" i="10" s="1"/>
  <c r="C166" i="10" s="1"/>
  <c r="B41" i="10"/>
  <c r="C164" i="10"/>
  <c r="B40" i="8"/>
  <c r="C39" i="8"/>
  <c r="D39" i="8" s="1"/>
  <c r="C165" i="8" s="1"/>
  <c r="B40" i="12"/>
  <c r="C39" i="12"/>
  <c r="D39" i="12" s="1"/>
  <c r="C165" i="12" s="1"/>
  <c r="D166" i="9"/>
  <c r="B41" i="7"/>
  <c r="C40" i="7"/>
  <c r="D40" i="7" s="1"/>
  <c r="C166" i="7" s="1"/>
  <c r="B40" i="11"/>
  <c r="C39" i="11"/>
  <c r="D161" i="11"/>
  <c r="D162" i="12"/>
  <c r="D161" i="12"/>
  <c r="C164" i="7"/>
  <c r="D38" i="12"/>
  <c r="B43" i="9"/>
  <c r="C42" i="9"/>
  <c r="D38" i="8"/>
  <c r="D162" i="8"/>
  <c r="D161" i="8"/>
  <c r="C62" i="18" l="1"/>
  <c r="F51" i="18"/>
  <c r="E61" i="18"/>
  <c r="C189" i="18" s="1"/>
  <c r="C66" i="16"/>
  <c r="E66" i="16" s="1"/>
  <c r="D66" i="16"/>
  <c r="B67" i="16"/>
  <c r="G64" i="16"/>
  <c r="D193" i="16" s="1"/>
  <c r="E65" i="16"/>
  <c r="F65" i="16" s="1"/>
  <c r="C194" i="16" s="1"/>
  <c r="T50" i="14"/>
  <c r="U50" i="14" s="1"/>
  <c r="W50" i="14" s="1"/>
  <c r="X50" i="14" s="1"/>
  <c r="C146" i="14" s="1"/>
  <c r="Y49" i="14"/>
  <c r="D145" i="14" s="1"/>
  <c r="D164" i="7"/>
  <c r="D163" i="7"/>
  <c r="B42" i="10"/>
  <c r="C41" i="10"/>
  <c r="D164" i="10"/>
  <c r="D163" i="10"/>
  <c r="C164" i="8"/>
  <c r="B42" i="7"/>
  <c r="C41" i="7"/>
  <c r="D39" i="11"/>
  <c r="C40" i="12"/>
  <c r="D40" i="12" s="1"/>
  <c r="C166" i="12" s="1"/>
  <c r="D165" i="12" s="1"/>
  <c r="B41" i="12"/>
  <c r="C164" i="12"/>
  <c r="C40" i="11"/>
  <c r="D40" i="11" s="1"/>
  <c r="C166" i="11" s="1"/>
  <c r="B41" i="11"/>
  <c r="D42" i="9"/>
  <c r="C43" i="9"/>
  <c r="D43" i="9" s="1"/>
  <c r="C169" i="9" s="1"/>
  <c r="B44" i="9"/>
  <c r="D165" i="10"/>
  <c r="B41" i="8"/>
  <c r="C40" i="8"/>
  <c r="D165" i="7"/>
  <c r="G51" i="18" l="1"/>
  <c r="F52" i="18"/>
  <c r="C63" i="18"/>
  <c r="D62" i="18"/>
  <c r="D63" i="18" s="1"/>
  <c r="G65" i="16"/>
  <c r="D194" i="16" s="1"/>
  <c r="G66" i="16"/>
  <c r="D195" i="16" s="1"/>
  <c r="F66" i="16"/>
  <c r="C195" i="16" s="1"/>
  <c r="D67" i="16"/>
  <c r="C67" i="16"/>
  <c r="E67" i="16" s="1"/>
  <c r="E68" i="16" s="1"/>
  <c r="H56" i="16"/>
  <c r="T51" i="14"/>
  <c r="U51" i="14" s="1"/>
  <c r="W51" i="14" s="1"/>
  <c r="X51" i="14" s="1"/>
  <c r="C147" i="14" s="1"/>
  <c r="V50" i="14"/>
  <c r="Y50" i="14" s="1"/>
  <c r="D146" i="14" s="1"/>
  <c r="B42" i="11"/>
  <c r="C41" i="11"/>
  <c r="C165" i="11"/>
  <c r="B43" i="10"/>
  <c r="C42" i="10"/>
  <c r="D42" i="10" s="1"/>
  <c r="C168" i="10" s="1"/>
  <c r="B42" i="12"/>
  <c r="C41" i="12"/>
  <c r="D164" i="8"/>
  <c r="D163" i="8"/>
  <c r="D41" i="7"/>
  <c r="B42" i="8"/>
  <c r="C41" i="8"/>
  <c r="D41" i="8" s="1"/>
  <c r="C167" i="8" s="1"/>
  <c r="D40" i="8"/>
  <c r="B45" i="9"/>
  <c r="C44" i="9"/>
  <c r="D44" i="9" s="1"/>
  <c r="C170" i="9" s="1"/>
  <c r="C168" i="9"/>
  <c r="D164" i="12"/>
  <c r="D163" i="12"/>
  <c r="C42" i="7"/>
  <c r="D42" i="7" s="1"/>
  <c r="C168" i="7" s="1"/>
  <c r="B43" i="7"/>
  <c r="D41" i="10"/>
  <c r="E62" i="18" l="1"/>
  <c r="F53" i="18"/>
  <c r="G52" i="18"/>
  <c r="H52" i="18" s="1"/>
  <c r="H51" i="18"/>
  <c r="I51" i="18" s="1"/>
  <c r="V51" i="14"/>
  <c r="Y51" i="14" s="1"/>
  <c r="D147" i="14" s="1"/>
  <c r="G67" i="16"/>
  <c r="D68" i="16"/>
  <c r="H57" i="16"/>
  <c r="J56" i="16"/>
  <c r="I56" i="16"/>
  <c r="F67" i="16"/>
  <c r="C68" i="16"/>
  <c r="T52" i="14"/>
  <c r="B43" i="8"/>
  <c r="C42" i="8"/>
  <c r="C42" i="12"/>
  <c r="D42" i="12" s="1"/>
  <c r="C168" i="12" s="1"/>
  <c r="B43" i="12"/>
  <c r="B44" i="10"/>
  <c r="C43" i="10"/>
  <c r="D41" i="11"/>
  <c r="B46" i="9"/>
  <c r="C45" i="9"/>
  <c r="D45" i="9" s="1"/>
  <c r="C171" i="9" s="1"/>
  <c r="C42" i="11"/>
  <c r="D42" i="11" s="1"/>
  <c r="C168" i="11" s="1"/>
  <c r="B43" i="11"/>
  <c r="D169" i="9"/>
  <c r="C166" i="8"/>
  <c r="C167" i="7"/>
  <c r="D165" i="11"/>
  <c r="D164" i="11"/>
  <c r="C167" i="10"/>
  <c r="B44" i="7"/>
  <c r="C43" i="7"/>
  <c r="D43" i="7" s="1"/>
  <c r="C169" i="7" s="1"/>
  <c r="D168" i="9"/>
  <c r="D167" i="9"/>
  <c r="D41" i="12"/>
  <c r="I52" i="18" l="1"/>
  <c r="C192" i="18" s="1"/>
  <c r="G53" i="18"/>
  <c r="H53" i="18" s="1"/>
  <c r="F54" i="18"/>
  <c r="C190" i="18"/>
  <c r="E63" i="18"/>
  <c r="C191" i="18"/>
  <c r="D196" i="16"/>
  <c r="G68" i="16"/>
  <c r="I57" i="16"/>
  <c r="H58" i="16"/>
  <c r="J57" i="16"/>
  <c r="C196" i="16"/>
  <c r="F68" i="16"/>
  <c r="K56" i="16"/>
  <c r="V52" i="14"/>
  <c r="V53" i="14" s="1"/>
  <c r="U52" i="14"/>
  <c r="U53" i="14" s="1"/>
  <c r="C43" i="12"/>
  <c r="B44" i="12"/>
  <c r="B45" i="7"/>
  <c r="C44" i="7"/>
  <c r="D44" i="7" s="1"/>
  <c r="C170" i="7" s="1"/>
  <c r="D167" i="7"/>
  <c r="D166" i="7"/>
  <c r="C167" i="11"/>
  <c r="B44" i="11"/>
  <c r="C43" i="11"/>
  <c r="B47" i="9"/>
  <c r="C46" i="9"/>
  <c r="D46" i="9" s="1"/>
  <c r="C172" i="9" s="1"/>
  <c r="D43" i="10"/>
  <c r="D42" i="8"/>
  <c r="C167" i="12"/>
  <c r="D168" i="7"/>
  <c r="D167" i="10"/>
  <c r="D166" i="10"/>
  <c r="D166" i="8"/>
  <c r="D165" i="8"/>
  <c r="D170" i="9"/>
  <c r="B45" i="10"/>
  <c r="C44" i="10"/>
  <c r="D44" i="10" s="1"/>
  <c r="C170" i="10" s="1"/>
  <c r="C43" i="8"/>
  <c r="D43" i="8" s="1"/>
  <c r="C169" i="8" s="1"/>
  <c r="B44" i="8"/>
  <c r="F55" i="18" l="1"/>
  <c r="G54" i="18"/>
  <c r="I53" i="18"/>
  <c r="K57" i="16"/>
  <c r="L57" i="16" s="1"/>
  <c r="C198" i="16" s="1"/>
  <c r="L56" i="16"/>
  <c r="M56" i="16"/>
  <c r="H59" i="16"/>
  <c r="J58" i="16"/>
  <c r="I58" i="16"/>
  <c r="W52" i="14"/>
  <c r="W53" i="14" s="1"/>
  <c r="Z41" i="14"/>
  <c r="C45" i="10"/>
  <c r="D45" i="10" s="1"/>
  <c r="C171" i="10" s="1"/>
  <c r="B46" i="10"/>
  <c r="C47" i="9"/>
  <c r="E36" i="9"/>
  <c r="B45" i="12"/>
  <c r="C44" i="12"/>
  <c r="D44" i="12" s="1"/>
  <c r="C170" i="12" s="1"/>
  <c r="D43" i="11"/>
  <c r="D167" i="11"/>
  <c r="D166" i="11"/>
  <c r="D43" i="12"/>
  <c r="B45" i="8"/>
  <c r="C44" i="8"/>
  <c r="C168" i="8"/>
  <c r="D170" i="10"/>
  <c r="D167" i="12"/>
  <c r="D166" i="12"/>
  <c r="C169" i="10"/>
  <c r="B45" i="11"/>
  <c r="C44" i="11"/>
  <c r="D44" i="11" s="1"/>
  <c r="C170" i="11" s="1"/>
  <c r="D169" i="7"/>
  <c r="D171" i="9"/>
  <c r="B46" i="7"/>
  <c r="C45" i="7"/>
  <c r="D45" i="7" s="1"/>
  <c r="C193" i="18" l="1"/>
  <c r="H54" i="18"/>
  <c r="F56" i="18"/>
  <c r="G55" i="18"/>
  <c r="M57" i="16"/>
  <c r="D198" i="16" s="1"/>
  <c r="D197" i="16"/>
  <c r="C197" i="16"/>
  <c r="I59" i="16"/>
  <c r="H60" i="16"/>
  <c r="J59" i="16"/>
  <c r="K58" i="16"/>
  <c r="L58" i="16" s="1"/>
  <c r="C199" i="16" s="1"/>
  <c r="X52" i="14"/>
  <c r="C148" i="14" s="1"/>
  <c r="Y52" i="14"/>
  <c r="AB41" i="14"/>
  <c r="AA41" i="14"/>
  <c r="AC41" i="14" s="1"/>
  <c r="AD41" i="14" s="1"/>
  <c r="C149" i="14" s="1"/>
  <c r="B47" i="7"/>
  <c r="C46" i="7"/>
  <c r="D46" i="7" s="1"/>
  <c r="C172" i="7" s="1"/>
  <c r="B47" i="10"/>
  <c r="C46" i="10"/>
  <c r="D46" i="10" s="1"/>
  <c r="B46" i="11"/>
  <c r="C45" i="11"/>
  <c r="D45" i="11" s="1"/>
  <c r="C171" i="11" s="1"/>
  <c r="D170" i="11" s="1"/>
  <c r="D168" i="8"/>
  <c r="D167" i="8"/>
  <c r="C169" i="12"/>
  <c r="C169" i="11"/>
  <c r="E37" i="9"/>
  <c r="F36" i="9"/>
  <c r="C45" i="8"/>
  <c r="D45" i="8" s="1"/>
  <c r="C171" i="8" s="1"/>
  <c r="B46" i="8"/>
  <c r="B46" i="12"/>
  <c r="C45" i="12"/>
  <c r="D45" i="12" s="1"/>
  <c r="C171" i="12" s="1"/>
  <c r="D170" i="12" s="1"/>
  <c r="C171" i="7"/>
  <c r="D169" i="10"/>
  <c r="D168" i="10"/>
  <c r="D44" i="8"/>
  <c r="D47" i="9"/>
  <c r="C48" i="9"/>
  <c r="F57" i="18" l="1"/>
  <c r="G56" i="18"/>
  <c r="I54" i="18"/>
  <c r="H55" i="18"/>
  <c r="I55" i="18" s="1"/>
  <c r="C195" i="18" s="1"/>
  <c r="M58" i="16"/>
  <c r="X53" i="14"/>
  <c r="H61" i="16"/>
  <c r="J60" i="16"/>
  <c r="I60" i="16"/>
  <c r="K60" i="16" s="1"/>
  <c r="K59" i="16"/>
  <c r="L59" i="16" s="1"/>
  <c r="Y53" i="14"/>
  <c r="D148" i="14"/>
  <c r="AE41" i="14"/>
  <c r="D149" i="14" s="1"/>
  <c r="Z42" i="14"/>
  <c r="C47" i="7"/>
  <c r="E36" i="7"/>
  <c r="C173" i="9"/>
  <c r="D48" i="9"/>
  <c r="C170" i="8"/>
  <c r="D171" i="7"/>
  <c r="D170" i="7"/>
  <c r="E38" i="9"/>
  <c r="F37" i="9"/>
  <c r="G37" i="9" s="1"/>
  <c r="C175" i="9" s="1"/>
  <c r="B47" i="12"/>
  <c r="C46" i="12"/>
  <c r="D46" i="12" s="1"/>
  <c r="C172" i="12" s="1"/>
  <c r="D169" i="11"/>
  <c r="D168" i="11"/>
  <c r="C172" i="10"/>
  <c r="B47" i="8"/>
  <c r="C46" i="8"/>
  <c r="D46" i="8" s="1"/>
  <c r="C172" i="8" s="1"/>
  <c r="D171" i="8" s="1"/>
  <c r="G36" i="9"/>
  <c r="D169" i="12"/>
  <c r="D168" i="12"/>
  <c r="C46" i="11"/>
  <c r="D46" i="11" s="1"/>
  <c r="C172" i="11" s="1"/>
  <c r="B47" i="11"/>
  <c r="E36" i="10"/>
  <c r="C47" i="10"/>
  <c r="C194" i="18" l="1"/>
  <c r="H56" i="18"/>
  <c r="I56" i="18" s="1"/>
  <c r="C196" i="18" s="1"/>
  <c r="F58" i="18"/>
  <c r="G57" i="18"/>
  <c r="H57" i="18" s="1"/>
  <c r="C200" i="16"/>
  <c r="I61" i="16"/>
  <c r="K61" i="16" s="1"/>
  <c r="H62" i="16"/>
  <c r="J61" i="16"/>
  <c r="M59" i="16"/>
  <c r="D200" i="16" s="1"/>
  <c r="L60" i="16"/>
  <c r="C201" i="16" s="1"/>
  <c r="M60" i="16"/>
  <c r="D201" i="16" s="1"/>
  <c r="D199" i="16"/>
  <c r="AB42" i="14"/>
  <c r="AA42" i="14"/>
  <c r="AC42" i="14" s="1"/>
  <c r="D47" i="10"/>
  <c r="C48" i="10"/>
  <c r="E39" i="9"/>
  <c r="F38" i="9"/>
  <c r="G38" i="9" s="1"/>
  <c r="C176" i="9" s="1"/>
  <c r="D175" i="9" s="1"/>
  <c r="F36" i="7"/>
  <c r="E37" i="7"/>
  <c r="D171" i="10"/>
  <c r="D172" i="9"/>
  <c r="D171" i="11"/>
  <c r="F36" i="10"/>
  <c r="E37" i="10"/>
  <c r="C174" i="9"/>
  <c r="D174" i="9" s="1"/>
  <c r="E36" i="12"/>
  <c r="C47" i="12"/>
  <c r="D170" i="8"/>
  <c r="D169" i="8"/>
  <c r="D47" i="7"/>
  <c r="C48" i="7"/>
  <c r="D171" i="12"/>
  <c r="E36" i="11"/>
  <c r="C47" i="11"/>
  <c r="E36" i="8"/>
  <c r="C47" i="8"/>
  <c r="I57" i="18" l="1"/>
  <c r="C197" i="18" s="1"/>
  <c r="F59" i="18"/>
  <c r="G58" i="18"/>
  <c r="H58" i="18" s="1"/>
  <c r="J62" i="16"/>
  <c r="H63" i="16"/>
  <c r="I62" i="16"/>
  <c r="L61" i="16"/>
  <c r="C202" i="16" s="1"/>
  <c r="M61" i="16"/>
  <c r="AD42" i="14"/>
  <c r="C150" i="14" s="1"/>
  <c r="AE42" i="14"/>
  <c r="D150" i="14" s="1"/>
  <c r="E38" i="7"/>
  <c r="F37" i="7"/>
  <c r="G37" i="7" s="1"/>
  <c r="C175" i="7" s="1"/>
  <c r="D47" i="11"/>
  <c r="C48" i="11"/>
  <c r="D47" i="12"/>
  <c r="C48" i="12"/>
  <c r="G36" i="7"/>
  <c r="E37" i="8"/>
  <c r="F36" i="8"/>
  <c r="D173" i="9"/>
  <c r="F36" i="11"/>
  <c r="E37" i="11"/>
  <c r="C173" i="7"/>
  <c r="D48" i="7"/>
  <c r="F36" i="12"/>
  <c r="E37" i="12"/>
  <c r="G36" i="10"/>
  <c r="C173" i="10"/>
  <c r="D48" i="10"/>
  <c r="E38" i="10"/>
  <c r="F37" i="10"/>
  <c r="G37" i="10" s="1"/>
  <c r="C175" i="10" s="1"/>
  <c r="D47" i="8"/>
  <c r="C48" i="8"/>
  <c r="E40" i="9"/>
  <c r="F39" i="9"/>
  <c r="I58" i="18" l="1"/>
  <c r="F60" i="18"/>
  <c r="G59" i="18"/>
  <c r="H59" i="18" s="1"/>
  <c r="I63" i="16"/>
  <c r="K63" i="16" s="1"/>
  <c r="H64" i="16"/>
  <c r="J63" i="16"/>
  <c r="D202" i="16"/>
  <c r="K62" i="16"/>
  <c r="L62" i="16" s="1"/>
  <c r="Z43" i="14"/>
  <c r="C173" i="8"/>
  <c r="D48" i="8"/>
  <c r="E41" i="9"/>
  <c r="F40" i="9"/>
  <c r="G40" i="9" s="1"/>
  <c r="C178" i="9" s="1"/>
  <c r="E38" i="12"/>
  <c r="F37" i="12"/>
  <c r="G37" i="12" s="1"/>
  <c r="C175" i="12" s="1"/>
  <c r="E38" i="11"/>
  <c r="F37" i="11"/>
  <c r="G37" i="11" s="1"/>
  <c r="C175" i="11" s="1"/>
  <c r="G36" i="8"/>
  <c r="C173" i="11"/>
  <c r="D48" i="11"/>
  <c r="G39" i="9"/>
  <c r="C174" i="7"/>
  <c r="D174" i="7" s="1"/>
  <c r="D172" i="10"/>
  <c r="G36" i="12"/>
  <c r="G36" i="11"/>
  <c r="E38" i="8"/>
  <c r="F37" i="8"/>
  <c r="G37" i="8" s="1"/>
  <c r="C175" i="8" s="1"/>
  <c r="D173" i="7"/>
  <c r="D172" i="7"/>
  <c r="F38" i="10"/>
  <c r="E39" i="10"/>
  <c r="C174" i="10"/>
  <c r="D174" i="10" s="1"/>
  <c r="C173" i="12"/>
  <c r="D48" i="12"/>
  <c r="F38" i="7"/>
  <c r="E39" i="7"/>
  <c r="I59" i="18" l="1"/>
  <c r="C199" i="18" s="1"/>
  <c r="G60" i="18"/>
  <c r="F61" i="18"/>
  <c r="C198" i="18"/>
  <c r="M62" i="16"/>
  <c r="D203" i="16" s="1"/>
  <c r="C203" i="16"/>
  <c r="H65" i="16"/>
  <c r="J64" i="16"/>
  <c r="I64" i="16"/>
  <c r="K64" i="16" s="1"/>
  <c r="L63" i="16"/>
  <c r="C204" i="16" s="1"/>
  <c r="M63" i="16"/>
  <c r="D204" i="16" s="1"/>
  <c r="AB43" i="14"/>
  <c r="AA43" i="14"/>
  <c r="AC43" i="14" s="1"/>
  <c r="F38" i="11"/>
  <c r="E39" i="11"/>
  <c r="C177" i="9"/>
  <c r="C174" i="8"/>
  <c r="D174" i="8" s="1"/>
  <c r="D172" i="12"/>
  <c r="E40" i="10"/>
  <c r="F39" i="10"/>
  <c r="G39" i="10" s="1"/>
  <c r="C177" i="10" s="1"/>
  <c r="F38" i="8"/>
  <c r="E39" i="8"/>
  <c r="C174" i="12"/>
  <c r="D174" i="12" s="1"/>
  <c r="D173" i="10"/>
  <c r="E39" i="12"/>
  <c r="F38" i="12"/>
  <c r="D172" i="8"/>
  <c r="E40" i="7"/>
  <c r="F39" i="7"/>
  <c r="G39" i="7" s="1"/>
  <c r="C177" i="7" s="1"/>
  <c r="G38" i="10"/>
  <c r="C174" i="11"/>
  <c r="D174" i="11" s="1"/>
  <c r="G38" i="7"/>
  <c r="D172" i="11"/>
  <c r="E42" i="9"/>
  <c r="F41" i="9"/>
  <c r="F62" i="18" l="1"/>
  <c r="G61" i="18"/>
  <c r="H60" i="18"/>
  <c r="I60" i="18" s="1"/>
  <c r="C200" i="18" s="1"/>
  <c r="L64" i="16"/>
  <c r="C205" i="16" s="1"/>
  <c r="M64" i="16"/>
  <c r="D173" i="8"/>
  <c r="I65" i="16"/>
  <c r="H66" i="16"/>
  <c r="J65" i="16"/>
  <c r="AD43" i="14"/>
  <c r="C151" i="14" s="1"/>
  <c r="AE43" i="14"/>
  <c r="D151" i="14" s="1"/>
  <c r="D173" i="11"/>
  <c r="E43" i="9"/>
  <c r="F42" i="9"/>
  <c r="G42" i="9" s="1"/>
  <c r="C180" i="9" s="1"/>
  <c r="F40" i="7"/>
  <c r="E41" i="7"/>
  <c r="G38" i="8"/>
  <c r="D177" i="9"/>
  <c r="D176" i="9"/>
  <c r="G38" i="12"/>
  <c r="E41" i="10"/>
  <c r="F40" i="10"/>
  <c r="C176" i="7"/>
  <c r="C176" i="10"/>
  <c r="F39" i="12"/>
  <c r="G39" i="12" s="1"/>
  <c r="C177" i="12" s="1"/>
  <c r="E40" i="12"/>
  <c r="D173" i="12"/>
  <c r="F39" i="11"/>
  <c r="G39" i="11" s="1"/>
  <c r="C177" i="11" s="1"/>
  <c r="E40" i="11"/>
  <c r="G41" i="9"/>
  <c r="F39" i="8"/>
  <c r="G39" i="8" s="1"/>
  <c r="C177" i="8" s="1"/>
  <c r="E40" i="8"/>
  <c r="G38" i="11"/>
  <c r="H61" i="18" l="1"/>
  <c r="I61" i="18" s="1"/>
  <c r="C201" i="18" s="1"/>
  <c r="G62" i="18"/>
  <c r="H62" i="18" s="1"/>
  <c r="H63" i="18" s="1"/>
  <c r="J51" i="18"/>
  <c r="K65" i="16"/>
  <c r="L65" i="16" s="1"/>
  <c r="C206" i="16" s="1"/>
  <c r="D205" i="16"/>
  <c r="I66" i="16"/>
  <c r="H67" i="16"/>
  <c r="J66" i="16"/>
  <c r="Z44" i="14"/>
  <c r="AA44" i="14" s="1"/>
  <c r="Z45" i="14" s="1"/>
  <c r="C179" i="9"/>
  <c r="E41" i="12"/>
  <c r="F40" i="12"/>
  <c r="G40" i="12" s="1"/>
  <c r="C178" i="12" s="1"/>
  <c r="D177" i="12" s="1"/>
  <c r="E42" i="7"/>
  <c r="F41" i="7"/>
  <c r="G41" i="7" s="1"/>
  <c r="C179" i="7" s="1"/>
  <c r="G40" i="7"/>
  <c r="C176" i="11"/>
  <c r="D176" i="7"/>
  <c r="D175" i="7"/>
  <c r="F40" i="8"/>
  <c r="G40" i="8" s="1"/>
  <c r="C178" i="8" s="1"/>
  <c r="D177" i="8" s="1"/>
  <c r="E41" i="8"/>
  <c r="E41" i="11"/>
  <c r="F40" i="11"/>
  <c r="C176" i="12"/>
  <c r="F41" i="10"/>
  <c r="G41" i="10" s="1"/>
  <c r="C179" i="10" s="1"/>
  <c r="E42" i="10"/>
  <c r="D176" i="10"/>
  <c r="D175" i="10"/>
  <c r="G40" i="10"/>
  <c r="C176" i="8"/>
  <c r="E44" i="9"/>
  <c r="F43" i="9"/>
  <c r="I62" i="18" l="1"/>
  <c r="G63" i="18"/>
  <c r="J52" i="18"/>
  <c r="K51" i="18"/>
  <c r="L51" i="18" s="1"/>
  <c r="AB44" i="14"/>
  <c r="I67" i="16"/>
  <c r="K67" i="16" s="1"/>
  <c r="J67" i="16"/>
  <c r="N56" i="16"/>
  <c r="M65" i="16"/>
  <c r="D206" i="16" s="1"/>
  <c r="K66" i="16"/>
  <c r="L66" i="16" s="1"/>
  <c r="C207" i="16" s="1"/>
  <c r="AC44" i="14"/>
  <c r="AD44" i="14" s="1"/>
  <c r="C152" i="14" s="1"/>
  <c r="AA45" i="14"/>
  <c r="AC45" i="14" s="1"/>
  <c r="AD45" i="14" s="1"/>
  <c r="C153" i="14" s="1"/>
  <c r="AB45" i="14"/>
  <c r="D176" i="8"/>
  <c r="D175" i="8"/>
  <c r="E43" i="7"/>
  <c r="F42" i="7"/>
  <c r="D179" i="9"/>
  <c r="D178" i="9"/>
  <c r="G43" i="9"/>
  <c r="E43" i="10"/>
  <c r="F42" i="10"/>
  <c r="E42" i="8"/>
  <c r="F41" i="8"/>
  <c r="C178" i="7"/>
  <c r="D176" i="12"/>
  <c r="D175" i="12"/>
  <c r="E42" i="12"/>
  <c r="F41" i="12"/>
  <c r="G41" i="12" s="1"/>
  <c r="E42" i="11"/>
  <c r="F41" i="11"/>
  <c r="G41" i="11" s="1"/>
  <c r="C179" i="11" s="1"/>
  <c r="E45" i="9"/>
  <c r="F44" i="9"/>
  <c r="G44" i="9" s="1"/>
  <c r="C182" i="9" s="1"/>
  <c r="C178" i="10"/>
  <c r="G40" i="11"/>
  <c r="D176" i="11"/>
  <c r="D175" i="11"/>
  <c r="M51" i="18" l="1"/>
  <c r="J53" i="18"/>
  <c r="K52" i="18"/>
  <c r="L52" i="18" s="1"/>
  <c r="C202" i="18"/>
  <c r="I63" i="18"/>
  <c r="M66" i="16"/>
  <c r="D207" i="16" s="1"/>
  <c r="O56" i="16"/>
  <c r="P56" i="16"/>
  <c r="N57" i="16"/>
  <c r="K68" i="16"/>
  <c r="M67" i="16"/>
  <c r="J68" i="16"/>
  <c r="L67" i="16"/>
  <c r="I68" i="16"/>
  <c r="AE44" i="14"/>
  <c r="D152" i="14" s="1"/>
  <c r="Z46" i="14"/>
  <c r="AB46" i="14" s="1"/>
  <c r="AE45" i="14"/>
  <c r="D153" i="14" s="1"/>
  <c r="E44" i="10"/>
  <c r="F43" i="10"/>
  <c r="G43" i="10" s="1"/>
  <c r="C181" i="10" s="1"/>
  <c r="G42" i="7"/>
  <c r="E46" i="9"/>
  <c r="F45" i="9"/>
  <c r="G45" i="9" s="1"/>
  <c r="C183" i="9" s="1"/>
  <c r="E43" i="8"/>
  <c r="F42" i="8"/>
  <c r="G42" i="8" s="1"/>
  <c r="C180" i="8" s="1"/>
  <c r="C181" i="9"/>
  <c r="E44" i="7"/>
  <c r="F43" i="7"/>
  <c r="G43" i="7" s="1"/>
  <c r="C181" i="7" s="1"/>
  <c r="D178" i="7"/>
  <c r="D177" i="7"/>
  <c r="C179" i="12"/>
  <c r="G41" i="8"/>
  <c r="D178" i="10"/>
  <c r="D177" i="10"/>
  <c r="E43" i="12"/>
  <c r="F42" i="12"/>
  <c r="G42" i="12" s="1"/>
  <c r="C180" i="12" s="1"/>
  <c r="C178" i="11"/>
  <c r="E43" i="11"/>
  <c r="F42" i="11"/>
  <c r="G42" i="10"/>
  <c r="M52" i="18" l="1"/>
  <c r="C204" i="18" s="1"/>
  <c r="C203" i="18"/>
  <c r="K53" i="18"/>
  <c r="L53" i="18" s="1"/>
  <c r="J54" i="18"/>
  <c r="AA46" i="14"/>
  <c r="AC46" i="14" s="1"/>
  <c r="AD46" i="14" s="1"/>
  <c r="C154" i="14" s="1"/>
  <c r="N58" i="16"/>
  <c r="P57" i="16"/>
  <c r="O57" i="16"/>
  <c r="Q57" i="16" s="1"/>
  <c r="D208" i="16"/>
  <c r="M68" i="16"/>
  <c r="C208" i="16"/>
  <c r="L68" i="16"/>
  <c r="Q56" i="16"/>
  <c r="S56" i="16" s="1"/>
  <c r="Z47" i="14"/>
  <c r="E44" i="12"/>
  <c r="F43" i="12"/>
  <c r="G43" i="12" s="1"/>
  <c r="C181" i="12" s="1"/>
  <c r="E45" i="10"/>
  <c r="F44" i="10"/>
  <c r="G44" i="10" s="1"/>
  <c r="C182" i="10" s="1"/>
  <c r="D181" i="10" s="1"/>
  <c r="E44" i="11"/>
  <c r="F43" i="11"/>
  <c r="G43" i="11" s="1"/>
  <c r="C181" i="11" s="1"/>
  <c r="F44" i="7"/>
  <c r="G44" i="7" s="1"/>
  <c r="C182" i="7" s="1"/>
  <c r="D181" i="7" s="1"/>
  <c r="E45" i="7"/>
  <c r="C180" i="10"/>
  <c r="D178" i="11"/>
  <c r="D177" i="11"/>
  <c r="C179" i="8"/>
  <c r="D181" i="9"/>
  <c r="D180" i="9"/>
  <c r="E47" i="9"/>
  <c r="F46" i="9"/>
  <c r="G46" i="9" s="1"/>
  <c r="D179" i="12"/>
  <c r="D178" i="12"/>
  <c r="F43" i="8"/>
  <c r="E44" i="8"/>
  <c r="G42" i="11"/>
  <c r="D182" i="9"/>
  <c r="C180" i="7"/>
  <c r="J55" i="18" l="1"/>
  <c r="K54" i="18"/>
  <c r="L54" i="18" s="1"/>
  <c r="M53" i="18"/>
  <c r="C205" i="18" s="1"/>
  <c r="AE46" i="14"/>
  <c r="D154" i="14" s="1"/>
  <c r="D209" i="16"/>
  <c r="S57" i="16"/>
  <c r="D210" i="16" s="1"/>
  <c r="O58" i="16"/>
  <c r="Q58" i="16" s="1"/>
  <c r="N59" i="16"/>
  <c r="P58" i="16"/>
  <c r="R56" i="16"/>
  <c r="R57" i="16"/>
  <c r="C210" i="16" s="1"/>
  <c r="AB47" i="14"/>
  <c r="AA47" i="14"/>
  <c r="AC47" i="14" s="1"/>
  <c r="AD47" i="14" s="1"/>
  <c r="C155" i="14" s="1"/>
  <c r="C180" i="11"/>
  <c r="E46" i="7"/>
  <c r="F45" i="7"/>
  <c r="G45" i="7" s="1"/>
  <c r="E45" i="12"/>
  <c r="F44" i="12"/>
  <c r="G44" i="12" s="1"/>
  <c r="C182" i="12" s="1"/>
  <c r="G43" i="8"/>
  <c r="E46" i="10"/>
  <c r="F45" i="10"/>
  <c r="G45" i="10" s="1"/>
  <c r="C183" i="10" s="1"/>
  <c r="D182" i="10" s="1"/>
  <c r="D179" i="8"/>
  <c r="D178" i="8"/>
  <c r="D180" i="10"/>
  <c r="D179" i="10"/>
  <c r="C184" i="9"/>
  <c r="D180" i="7"/>
  <c r="D179" i="7"/>
  <c r="E45" i="8"/>
  <c r="F44" i="8"/>
  <c r="G44" i="8" s="1"/>
  <c r="C182" i="8" s="1"/>
  <c r="D180" i="12"/>
  <c r="F47" i="9"/>
  <c r="H36" i="9"/>
  <c r="E45" i="11"/>
  <c r="F44" i="11"/>
  <c r="M54" i="18" l="1"/>
  <c r="C206" i="18" s="1"/>
  <c r="J56" i="18"/>
  <c r="K55" i="18"/>
  <c r="C209" i="16"/>
  <c r="N60" i="16"/>
  <c r="P59" i="16"/>
  <c r="O59" i="16"/>
  <c r="Q59" i="16" s="1"/>
  <c r="R58" i="16"/>
  <c r="C211" i="16" s="1"/>
  <c r="S58" i="16"/>
  <c r="D211" i="16" s="1"/>
  <c r="AE47" i="14"/>
  <c r="D155" i="14" s="1"/>
  <c r="Z48" i="14"/>
  <c r="E47" i="10"/>
  <c r="F46" i="10"/>
  <c r="G46" i="10" s="1"/>
  <c r="C184" i="10" s="1"/>
  <c r="D183" i="10" s="1"/>
  <c r="D183" i="9"/>
  <c r="C181" i="8"/>
  <c r="E47" i="7"/>
  <c r="F46" i="7"/>
  <c r="G46" i="7" s="1"/>
  <c r="C184" i="7" s="1"/>
  <c r="G44" i="11"/>
  <c r="C183" i="7"/>
  <c r="E46" i="11"/>
  <c r="F45" i="11"/>
  <c r="G45" i="11" s="1"/>
  <c r="C183" i="11" s="1"/>
  <c r="I36" i="9"/>
  <c r="H37" i="9"/>
  <c r="E46" i="8"/>
  <c r="F45" i="8"/>
  <c r="G45" i="8" s="1"/>
  <c r="C183" i="8" s="1"/>
  <c r="D182" i="8" s="1"/>
  <c r="G47" i="9"/>
  <c r="F48" i="9"/>
  <c r="E46" i="12"/>
  <c r="F45" i="12"/>
  <c r="G45" i="12" s="1"/>
  <c r="C183" i="12" s="1"/>
  <c r="D181" i="12"/>
  <c r="D180" i="11"/>
  <c r="D179" i="11"/>
  <c r="L55" i="18" l="1"/>
  <c r="M55" i="18" s="1"/>
  <c r="J57" i="18"/>
  <c r="K56" i="18"/>
  <c r="R59" i="16"/>
  <c r="C212" i="16" s="1"/>
  <c r="S59" i="16"/>
  <c r="D212" i="16" s="1"/>
  <c r="O60" i="16"/>
  <c r="N61" i="16"/>
  <c r="P60" i="16"/>
  <c r="AB48" i="14"/>
  <c r="AA48" i="14"/>
  <c r="AC48" i="14" s="1"/>
  <c r="AD48" i="14" s="1"/>
  <c r="C156" i="14" s="1"/>
  <c r="I37" i="9"/>
  <c r="J37" i="9" s="1"/>
  <c r="C187" i="9" s="1"/>
  <c r="H38" i="9"/>
  <c r="H36" i="7"/>
  <c r="F47" i="7"/>
  <c r="J36" i="9"/>
  <c r="D183" i="7"/>
  <c r="D182" i="7"/>
  <c r="F47" i="10"/>
  <c r="H36" i="10"/>
  <c r="D182" i="12"/>
  <c r="E47" i="12"/>
  <c r="F46" i="12"/>
  <c r="G46" i="12" s="1"/>
  <c r="C184" i="12" s="1"/>
  <c r="D183" i="12" s="1"/>
  <c r="C185" i="9"/>
  <c r="G48" i="9"/>
  <c r="E47" i="8"/>
  <c r="F46" i="8"/>
  <c r="G46" i="8" s="1"/>
  <c r="C184" i="8" s="1"/>
  <c r="D183" i="8" s="1"/>
  <c r="E47" i="11"/>
  <c r="F46" i="11"/>
  <c r="G46" i="11" s="1"/>
  <c r="C184" i="11" s="1"/>
  <c r="D183" i="11" s="1"/>
  <c r="C182" i="11"/>
  <c r="D181" i="8"/>
  <c r="D180" i="8"/>
  <c r="C207" i="18" l="1"/>
  <c r="J58" i="18"/>
  <c r="K57" i="18"/>
  <c r="L56" i="18"/>
  <c r="M56" i="18" s="1"/>
  <c r="C208" i="18" s="1"/>
  <c r="P61" i="16"/>
  <c r="N62" i="16"/>
  <c r="O61" i="16"/>
  <c r="Q60" i="16"/>
  <c r="R60" i="16" s="1"/>
  <c r="AE48" i="14"/>
  <c r="D156" i="14" s="1"/>
  <c r="Z49" i="14"/>
  <c r="C186" i="9"/>
  <c r="D186" i="9" s="1"/>
  <c r="H36" i="11"/>
  <c r="F47" i="11"/>
  <c r="D184" i="9"/>
  <c r="G47" i="10"/>
  <c r="F48" i="10"/>
  <c r="H37" i="7"/>
  <c r="I36" i="7"/>
  <c r="D182" i="11"/>
  <c r="D181" i="11"/>
  <c r="H36" i="8"/>
  <c r="F47" i="8"/>
  <c r="H39" i="9"/>
  <c r="I38" i="9"/>
  <c r="H36" i="12"/>
  <c r="F47" i="12"/>
  <c r="I36" i="10"/>
  <c r="H37" i="10"/>
  <c r="G47" i="7"/>
  <c r="F48" i="7"/>
  <c r="L57" i="18" l="1"/>
  <c r="M57" i="18" s="1"/>
  <c r="C209" i="18" s="1"/>
  <c r="J59" i="18"/>
  <c r="K58" i="18"/>
  <c r="L58" i="18" s="1"/>
  <c r="C213" i="16"/>
  <c r="O62" i="16"/>
  <c r="P62" i="16"/>
  <c r="N63" i="16"/>
  <c r="S60" i="16"/>
  <c r="Q61" i="16"/>
  <c r="S61" i="16" s="1"/>
  <c r="D214" i="16" s="1"/>
  <c r="AB49" i="14"/>
  <c r="AA49" i="14"/>
  <c r="AC49" i="14" s="1"/>
  <c r="AD49" i="14" s="1"/>
  <c r="C157" i="14" s="1"/>
  <c r="I36" i="12"/>
  <c r="H37" i="12"/>
  <c r="H38" i="10"/>
  <c r="I37" i="10"/>
  <c r="J37" i="10" s="1"/>
  <c r="C187" i="10" s="1"/>
  <c r="C185" i="10"/>
  <c r="G48" i="10"/>
  <c r="H37" i="11"/>
  <c r="I36" i="11"/>
  <c r="H38" i="7"/>
  <c r="I37" i="7"/>
  <c r="J37" i="7" s="1"/>
  <c r="C187" i="7" s="1"/>
  <c r="G47" i="11"/>
  <c r="F48" i="11"/>
  <c r="C185" i="7"/>
  <c r="G48" i="7"/>
  <c r="J36" i="10"/>
  <c r="J38" i="9"/>
  <c r="G47" i="8"/>
  <c r="F48" i="8"/>
  <c r="G47" i="12"/>
  <c r="F48" i="12"/>
  <c r="H40" i="9"/>
  <c r="I39" i="9"/>
  <c r="J39" i="9" s="1"/>
  <c r="C189" i="9" s="1"/>
  <c r="H37" i="8"/>
  <c r="I36" i="8"/>
  <c r="J36" i="7"/>
  <c r="D185" i="9"/>
  <c r="M58" i="18" l="1"/>
  <c r="C210" i="18" s="1"/>
  <c r="J60" i="18"/>
  <c r="K59" i="18"/>
  <c r="P63" i="16"/>
  <c r="O63" i="16"/>
  <c r="N64" i="16"/>
  <c r="R61" i="16"/>
  <c r="D213" i="16"/>
  <c r="Q62" i="16"/>
  <c r="R62" i="16" s="1"/>
  <c r="C215" i="16" s="1"/>
  <c r="AE49" i="14"/>
  <c r="D157" i="14" s="1"/>
  <c r="Z50" i="14"/>
  <c r="C185" i="8"/>
  <c r="G48" i="8"/>
  <c r="C186" i="10"/>
  <c r="D186" i="10" s="1"/>
  <c r="D184" i="7"/>
  <c r="I38" i="7"/>
  <c r="J38" i="7" s="1"/>
  <c r="C188" i="7" s="1"/>
  <c r="D187" i="7" s="1"/>
  <c r="H39" i="7"/>
  <c r="J36" i="11"/>
  <c r="H39" i="10"/>
  <c r="I38" i="10"/>
  <c r="D184" i="10"/>
  <c r="J36" i="12"/>
  <c r="C186" i="7"/>
  <c r="D186" i="7" s="1"/>
  <c r="I40" i="9"/>
  <c r="J40" i="9" s="1"/>
  <c r="C190" i="9" s="1"/>
  <c r="H41" i="9"/>
  <c r="I37" i="11"/>
  <c r="J37" i="11" s="1"/>
  <c r="C187" i="11" s="1"/>
  <c r="H38" i="11"/>
  <c r="H38" i="8"/>
  <c r="I37" i="8"/>
  <c r="J37" i="8" s="1"/>
  <c r="C187" i="8" s="1"/>
  <c r="C185" i="12"/>
  <c r="G48" i="12"/>
  <c r="J36" i="8"/>
  <c r="C188" i="9"/>
  <c r="C185" i="11"/>
  <c r="G48" i="11"/>
  <c r="I37" i="12"/>
  <c r="J37" i="12" s="1"/>
  <c r="C187" i="12" s="1"/>
  <c r="H38" i="12"/>
  <c r="J61" i="18" l="1"/>
  <c r="K60" i="18"/>
  <c r="L59" i="18"/>
  <c r="M59" i="18" s="1"/>
  <c r="C211" i="18" s="1"/>
  <c r="C214" i="16"/>
  <c r="Q63" i="16"/>
  <c r="R63" i="16" s="1"/>
  <c r="S62" i="16"/>
  <c r="D215" i="16" s="1"/>
  <c r="O64" i="16"/>
  <c r="N65" i="16"/>
  <c r="P64" i="16"/>
  <c r="AB50" i="14"/>
  <c r="AA50" i="14"/>
  <c r="AC50" i="14" s="1"/>
  <c r="AD50" i="14" s="1"/>
  <c r="C158" i="14" s="1"/>
  <c r="D185" i="10"/>
  <c r="I38" i="12"/>
  <c r="J38" i="12" s="1"/>
  <c r="C188" i="12" s="1"/>
  <c r="H39" i="12"/>
  <c r="I39" i="10"/>
  <c r="J39" i="10" s="1"/>
  <c r="C189" i="10" s="1"/>
  <c r="H40" i="10"/>
  <c r="I38" i="8"/>
  <c r="J38" i="8" s="1"/>
  <c r="C188" i="8" s="1"/>
  <c r="D187" i="8" s="1"/>
  <c r="H39" i="8"/>
  <c r="D184" i="11"/>
  <c r="D188" i="9"/>
  <c r="D187" i="9"/>
  <c r="C186" i="8"/>
  <c r="D186" i="8" s="1"/>
  <c r="H42" i="9"/>
  <c r="I41" i="9"/>
  <c r="J41" i="9" s="1"/>
  <c r="D187" i="12"/>
  <c r="I38" i="11"/>
  <c r="H39" i="11"/>
  <c r="C186" i="12"/>
  <c r="D186" i="12" s="1"/>
  <c r="C186" i="11"/>
  <c r="D186" i="11" s="1"/>
  <c r="D185" i="7"/>
  <c r="D184" i="8"/>
  <c r="D184" i="12"/>
  <c r="J38" i="10"/>
  <c r="I39" i="7"/>
  <c r="H40" i="7"/>
  <c r="D189" i="9"/>
  <c r="L60" i="18" l="1"/>
  <c r="M60" i="18" s="1"/>
  <c r="C212" i="18" s="1"/>
  <c r="J62" i="18"/>
  <c r="K61" i="18"/>
  <c r="L61" i="18" s="1"/>
  <c r="C216" i="16"/>
  <c r="N66" i="16"/>
  <c r="P65" i="16"/>
  <c r="O65" i="16"/>
  <c r="Q65" i="16" s="1"/>
  <c r="S63" i="16"/>
  <c r="D216" i="16" s="1"/>
  <c r="D185" i="12"/>
  <c r="Q64" i="16"/>
  <c r="R64" i="16" s="1"/>
  <c r="C217" i="16" s="1"/>
  <c r="Z51" i="14"/>
  <c r="AB51" i="14" s="1"/>
  <c r="AE50" i="14"/>
  <c r="D158" i="14" s="1"/>
  <c r="D185" i="8"/>
  <c r="I40" i="7"/>
  <c r="J40" i="7" s="1"/>
  <c r="C190" i="7" s="1"/>
  <c r="H41" i="7"/>
  <c r="J39" i="7"/>
  <c r="I39" i="12"/>
  <c r="H40" i="12"/>
  <c r="I42" i="9"/>
  <c r="H43" i="9"/>
  <c r="J38" i="11"/>
  <c r="I40" i="10"/>
  <c r="H41" i="10"/>
  <c r="H40" i="11"/>
  <c r="I39" i="11"/>
  <c r="J39" i="11" s="1"/>
  <c r="C189" i="11" s="1"/>
  <c r="C188" i="10"/>
  <c r="C191" i="9"/>
  <c r="D185" i="11"/>
  <c r="H40" i="8"/>
  <c r="I39" i="8"/>
  <c r="J39" i="8" s="1"/>
  <c r="C189" i="8" s="1"/>
  <c r="D188" i="8" s="1"/>
  <c r="K62" i="18" l="1"/>
  <c r="N51" i="18"/>
  <c r="M61" i="18"/>
  <c r="C213" i="18" s="1"/>
  <c r="AA51" i="14"/>
  <c r="AC51" i="14" s="1"/>
  <c r="S64" i="16"/>
  <c r="D217" i="16" s="1"/>
  <c r="O66" i="16"/>
  <c r="Q66" i="16" s="1"/>
  <c r="N67" i="16"/>
  <c r="P66" i="16"/>
  <c r="R65" i="16"/>
  <c r="C218" i="16" s="1"/>
  <c r="S65" i="16"/>
  <c r="D218" i="16" s="1"/>
  <c r="C188" i="11"/>
  <c r="H44" i="9"/>
  <c r="I43" i="9"/>
  <c r="J43" i="9" s="1"/>
  <c r="C193" i="9" s="1"/>
  <c r="I41" i="7"/>
  <c r="H42" i="7"/>
  <c r="J39" i="12"/>
  <c r="D190" i="9"/>
  <c r="H41" i="11"/>
  <c r="I40" i="11"/>
  <c r="J40" i="11" s="1"/>
  <c r="C190" i="11" s="1"/>
  <c r="H42" i="10"/>
  <c r="I41" i="10"/>
  <c r="J41" i="10" s="1"/>
  <c r="C191" i="10" s="1"/>
  <c r="J42" i="9"/>
  <c r="H41" i="8"/>
  <c r="I40" i="8"/>
  <c r="J40" i="8" s="1"/>
  <c r="C190" i="8" s="1"/>
  <c r="D189" i="8" s="1"/>
  <c r="D188" i="10"/>
  <c r="D187" i="10"/>
  <c r="J40" i="10"/>
  <c r="H41" i="12"/>
  <c r="I40" i="12"/>
  <c r="J40" i="12" s="1"/>
  <c r="C190" i="12" s="1"/>
  <c r="C189" i="7"/>
  <c r="O51" i="18" l="1"/>
  <c r="N52" i="18"/>
  <c r="K63" i="18"/>
  <c r="L62" i="18"/>
  <c r="L63" i="18" s="1"/>
  <c r="O67" i="16"/>
  <c r="P67" i="16"/>
  <c r="T56" i="16"/>
  <c r="R66" i="16"/>
  <c r="C219" i="16" s="1"/>
  <c r="S66" i="16"/>
  <c r="D219" i="16" s="1"/>
  <c r="AD51" i="14"/>
  <c r="AE51" i="14"/>
  <c r="H43" i="10"/>
  <c r="I42" i="10"/>
  <c r="J42" i="10" s="1"/>
  <c r="C192" i="10" s="1"/>
  <c r="D191" i="10" s="1"/>
  <c r="H42" i="11"/>
  <c r="I41" i="11"/>
  <c r="J41" i="11" s="1"/>
  <c r="C191" i="11" s="1"/>
  <c r="J41" i="7"/>
  <c r="D188" i="11"/>
  <c r="D187" i="11"/>
  <c r="H42" i="8"/>
  <c r="I41" i="8"/>
  <c r="J41" i="8" s="1"/>
  <c r="C189" i="12"/>
  <c r="D189" i="7"/>
  <c r="D188" i="7"/>
  <c r="D189" i="11"/>
  <c r="I42" i="7"/>
  <c r="J42" i="7" s="1"/>
  <c r="C192" i="7" s="1"/>
  <c r="H43" i="7"/>
  <c r="H42" i="12"/>
  <c r="I41" i="12"/>
  <c r="J41" i="12" s="1"/>
  <c r="C191" i="12" s="1"/>
  <c r="C190" i="10"/>
  <c r="C192" i="9"/>
  <c r="I44" i="9"/>
  <c r="J44" i="9" s="1"/>
  <c r="C194" i="9" s="1"/>
  <c r="H45" i="9"/>
  <c r="M62" i="18" l="1"/>
  <c r="O52" i="18"/>
  <c r="N53" i="18"/>
  <c r="P51" i="18"/>
  <c r="T57" i="16"/>
  <c r="U56" i="16"/>
  <c r="V56" i="16"/>
  <c r="P68" i="16"/>
  <c r="O68" i="16"/>
  <c r="Q67" i="16"/>
  <c r="Q68" i="16" s="1"/>
  <c r="D159" i="14"/>
  <c r="C159" i="14"/>
  <c r="Z52" i="14"/>
  <c r="H43" i="12"/>
  <c r="I42" i="12"/>
  <c r="J42" i="12" s="1"/>
  <c r="C192" i="12" s="1"/>
  <c r="D189" i="12"/>
  <c r="D188" i="12"/>
  <c r="I42" i="11"/>
  <c r="J42" i="11" s="1"/>
  <c r="C192" i="11" s="1"/>
  <c r="H43" i="11"/>
  <c r="H44" i="7"/>
  <c r="I43" i="7"/>
  <c r="C191" i="8"/>
  <c r="C191" i="7"/>
  <c r="D190" i="12"/>
  <c r="D191" i="11"/>
  <c r="I45" i="9"/>
  <c r="J45" i="9" s="1"/>
  <c r="H46" i="9"/>
  <c r="D192" i="9"/>
  <c r="D191" i="9"/>
  <c r="D190" i="10"/>
  <c r="D189" i="10"/>
  <c r="D193" i="9"/>
  <c r="H43" i="8"/>
  <c r="I42" i="8"/>
  <c r="J42" i="8" s="1"/>
  <c r="C192" i="8" s="1"/>
  <c r="I43" i="10"/>
  <c r="H44" i="10"/>
  <c r="D190" i="11"/>
  <c r="N54" i="18" l="1"/>
  <c r="O53" i="18"/>
  <c r="P53" i="18" s="1"/>
  <c r="P52" i="18"/>
  <c r="Q52" i="18" s="1"/>
  <c r="C216" i="18" s="1"/>
  <c r="C214" i="18"/>
  <c r="M63" i="18"/>
  <c r="Q51" i="18"/>
  <c r="R67" i="16"/>
  <c r="C220" i="16" s="1"/>
  <c r="U57" i="16"/>
  <c r="T58" i="16"/>
  <c r="V57" i="16"/>
  <c r="S67" i="16"/>
  <c r="W56" i="16"/>
  <c r="AB52" i="14"/>
  <c r="AB53" i="14" s="1"/>
  <c r="AA52" i="14"/>
  <c r="AA53" i="14" s="1"/>
  <c r="I44" i="10"/>
  <c r="J44" i="10" s="1"/>
  <c r="C194" i="10" s="1"/>
  <c r="H45" i="10"/>
  <c r="H44" i="8"/>
  <c r="I43" i="8"/>
  <c r="J43" i="8" s="1"/>
  <c r="C193" i="8" s="1"/>
  <c r="I46" i="9"/>
  <c r="J46" i="9" s="1"/>
  <c r="C196" i="9" s="1"/>
  <c r="H47" i="9"/>
  <c r="J43" i="10"/>
  <c r="C195" i="9"/>
  <c r="J43" i="7"/>
  <c r="H44" i="11"/>
  <c r="I43" i="11"/>
  <c r="J43" i="11" s="1"/>
  <c r="C193" i="11" s="1"/>
  <c r="D192" i="11" s="1"/>
  <c r="D191" i="8"/>
  <c r="D190" i="8"/>
  <c r="D191" i="7"/>
  <c r="D190" i="7"/>
  <c r="H45" i="7"/>
  <c r="I44" i="7"/>
  <c r="J44" i="7" s="1"/>
  <c r="C194" i="7" s="1"/>
  <c r="H44" i="12"/>
  <c r="I43" i="12"/>
  <c r="J43" i="12" s="1"/>
  <c r="C193" i="12" s="1"/>
  <c r="D191" i="12"/>
  <c r="C215" i="18" l="1"/>
  <c r="Q53" i="18"/>
  <c r="C217" i="18" s="1"/>
  <c r="N55" i="18"/>
  <c r="O54" i="18"/>
  <c r="R68" i="16"/>
  <c r="D220" i="16"/>
  <c r="S68" i="16"/>
  <c r="T59" i="16"/>
  <c r="V58" i="16"/>
  <c r="U58" i="16"/>
  <c r="W58" i="16" s="1"/>
  <c r="X56" i="16"/>
  <c r="Y56" i="16"/>
  <c r="W57" i="16"/>
  <c r="AC52" i="14"/>
  <c r="AC53" i="14" s="1"/>
  <c r="H45" i="11"/>
  <c r="I44" i="11"/>
  <c r="J44" i="11" s="1"/>
  <c r="C194" i="11" s="1"/>
  <c r="D193" i="11" s="1"/>
  <c r="D195" i="9"/>
  <c r="D194" i="9"/>
  <c r="D192" i="8"/>
  <c r="C193" i="10"/>
  <c r="I44" i="8"/>
  <c r="J44" i="8" s="1"/>
  <c r="C194" i="8" s="1"/>
  <c r="H45" i="8"/>
  <c r="H45" i="12"/>
  <c r="I44" i="12"/>
  <c r="J44" i="12" s="1"/>
  <c r="C194" i="12" s="1"/>
  <c r="H46" i="7"/>
  <c r="I45" i="7"/>
  <c r="J45" i="7" s="1"/>
  <c r="C195" i="7" s="1"/>
  <c r="C193" i="7"/>
  <c r="K36" i="9"/>
  <c r="I47" i="9"/>
  <c r="I45" i="10"/>
  <c r="J45" i="10" s="1"/>
  <c r="C195" i="10" s="1"/>
  <c r="D194" i="10" s="1"/>
  <c r="H46" i="10"/>
  <c r="D192" i="12"/>
  <c r="N56" i="18" l="1"/>
  <c r="O55" i="18"/>
  <c r="P55" i="18" s="1"/>
  <c r="P54" i="18"/>
  <c r="Y58" i="16"/>
  <c r="D223" i="16" s="1"/>
  <c r="D221" i="16"/>
  <c r="U59" i="16"/>
  <c r="W59" i="16" s="1"/>
  <c r="T60" i="16"/>
  <c r="V59" i="16"/>
  <c r="Y57" i="16"/>
  <c r="D222" i="16" s="1"/>
  <c r="X57" i="16"/>
  <c r="C222" i="16" s="1"/>
  <c r="C221" i="16"/>
  <c r="X58" i="16"/>
  <c r="C223" i="16" s="1"/>
  <c r="AE52" i="14"/>
  <c r="AE53" i="14" s="1"/>
  <c r="AD52" i="14"/>
  <c r="C160" i="14" s="1"/>
  <c r="AF41" i="14"/>
  <c r="D193" i="8"/>
  <c r="I45" i="11"/>
  <c r="J45" i="11" s="1"/>
  <c r="C195" i="11" s="1"/>
  <c r="H46" i="11"/>
  <c r="I45" i="8"/>
  <c r="J45" i="8" s="1"/>
  <c r="C195" i="8" s="1"/>
  <c r="D194" i="8" s="1"/>
  <c r="H46" i="8"/>
  <c r="J47" i="9"/>
  <c r="I48" i="9"/>
  <c r="D193" i="7"/>
  <c r="D192" i="7"/>
  <c r="H47" i="10"/>
  <c r="I46" i="10"/>
  <c r="J46" i="10" s="1"/>
  <c r="C196" i="10" s="1"/>
  <c r="I46" i="7"/>
  <c r="J46" i="7" s="1"/>
  <c r="C196" i="7" s="1"/>
  <c r="D195" i="7" s="1"/>
  <c r="H47" i="7"/>
  <c r="D193" i="12"/>
  <c r="K37" i="9"/>
  <c r="L36" i="9"/>
  <c r="I45" i="12"/>
  <c r="J45" i="12" s="1"/>
  <c r="C195" i="12" s="1"/>
  <c r="D194" i="12" s="1"/>
  <c r="H46" i="12"/>
  <c r="D193" i="10"/>
  <c r="D192" i="10"/>
  <c r="D194" i="7"/>
  <c r="Q55" i="18" l="1"/>
  <c r="C219" i="18" s="1"/>
  <c r="N57" i="18"/>
  <c r="O56" i="18"/>
  <c r="Q54" i="18"/>
  <c r="D160" i="14"/>
  <c r="Y59" i="16"/>
  <c r="D224" i="16" s="1"/>
  <c r="T61" i="16"/>
  <c r="V60" i="16"/>
  <c r="U60" i="16"/>
  <c r="W60" i="16" s="1"/>
  <c r="X59" i="16"/>
  <c r="AD53" i="14"/>
  <c r="AH41" i="14"/>
  <c r="AG41" i="14"/>
  <c r="AI41" i="14" s="1"/>
  <c r="H47" i="12"/>
  <c r="I46" i="12"/>
  <c r="J46" i="12" s="1"/>
  <c r="C196" i="12" s="1"/>
  <c r="D195" i="12" s="1"/>
  <c r="L37" i="9"/>
  <c r="M37" i="9" s="1"/>
  <c r="C199" i="9" s="1"/>
  <c r="K38" i="9"/>
  <c r="I46" i="8"/>
  <c r="J46" i="8" s="1"/>
  <c r="C196" i="8" s="1"/>
  <c r="H47" i="8"/>
  <c r="M36" i="9"/>
  <c r="C197" i="9"/>
  <c r="J48" i="9"/>
  <c r="D195" i="10"/>
  <c r="K36" i="7"/>
  <c r="I47" i="7"/>
  <c r="D194" i="11"/>
  <c r="I47" i="10"/>
  <c r="K36" i="10"/>
  <c r="H47" i="11"/>
  <c r="I46" i="11"/>
  <c r="J46" i="11" s="1"/>
  <c r="C196" i="11" s="1"/>
  <c r="N58" i="18" l="1"/>
  <c r="O57" i="18"/>
  <c r="P57" i="18" s="1"/>
  <c r="P56" i="18"/>
  <c r="Q56" i="18" s="1"/>
  <c r="C220" i="18" s="1"/>
  <c r="C218" i="18"/>
  <c r="AK41" i="14"/>
  <c r="D161" i="14" s="1"/>
  <c r="C224" i="16"/>
  <c r="U61" i="16"/>
  <c r="V61" i="16"/>
  <c r="T62" i="16"/>
  <c r="X60" i="16"/>
  <c r="C225" i="16" s="1"/>
  <c r="Y60" i="16"/>
  <c r="AJ41" i="14"/>
  <c r="C161" i="14" s="1"/>
  <c r="J47" i="7"/>
  <c r="I48" i="7"/>
  <c r="J47" i="10"/>
  <c r="I48" i="10"/>
  <c r="L36" i="7"/>
  <c r="K37" i="7"/>
  <c r="D195" i="8"/>
  <c r="K36" i="12"/>
  <c r="I47" i="12"/>
  <c r="I47" i="8"/>
  <c r="K36" i="8"/>
  <c r="L36" i="10"/>
  <c r="K37" i="10"/>
  <c r="D196" i="9"/>
  <c r="K36" i="11"/>
  <c r="I47" i="11"/>
  <c r="D195" i="11"/>
  <c r="C198" i="9"/>
  <c r="D198" i="9" s="1"/>
  <c r="K39" i="9"/>
  <c r="L38" i="9"/>
  <c r="M38" i="9" s="1"/>
  <c r="C200" i="9" s="1"/>
  <c r="Q57" i="18" l="1"/>
  <c r="C221" i="18" s="1"/>
  <c r="N59" i="18"/>
  <c r="O58" i="18"/>
  <c r="V62" i="16"/>
  <c r="U62" i="16"/>
  <c r="T63" i="16"/>
  <c r="D225" i="16"/>
  <c r="W61" i="16"/>
  <c r="X61" i="16" s="1"/>
  <c r="AF42" i="14"/>
  <c r="M36" i="10"/>
  <c r="K40" i="9"/>
  <c r="L39" i="9"/>
  <c r="M39" i="9" s="1"/>
  <c r="C201" i="9" s="1"/>
  <c r="C197" i="7"/>
  <c r="J48" i="7"/>
  <c r="K37" i="8"/>
  <c r="L36" i="8"/>
  <c r="J47" i="12"/>
  <c r="I48" i="12"/>
  <c r="C197" i="10"/>
  <c r="J48" i="10"/>
  <c r="J47" i="11"/>
  <c r="I48" i="11"/>
  <c r="D197" i="9"/>
  <c r="J47" i="8"/>
  <c r="I48" i="8"/>
  <c r="K37" i="12"/>
  <c r="L36" i="12"/>
  <c r="L37" i="7"/>
  <c r="M37" i="7" s="1"/>
  <c r="C199" i="7" s="1"/>
  <c r="K38" i="7"/>
  <c r="D199" i="9"/>
  <c r="L36" i="11"/>
  <c r="K37" i="11"/>
  <c r="K38" i="10"/>
  <c r="L37" i="10"/>
  <c r="M37" i="10" s="1"/>
  <c r="C199" i="10" s="1"/>
  <c r="M36" i="7"/>
  <c r="N60" i="18" l="1"/>
  <c r="O59" i="18"/>
  <c r="P58" i="18"/>
  <c r="Q58" i="18" s="1"/>
  <c r="Y61" i="16"/>
  <c r="D226" i="16" s="1"/>
  <c r="C226" i="16"/>
  <c r="W62" i="16"/>
  <c r="X62" i="16" s="1"/>
  <c r="U63" i="16"/>
  <c r="W63" i="16" s="1"/>
  <c r="V63" i="16"/>
  <c r="T64" i="16"/>
  <c r="AH42" i="14"/>
  <c r="AG42" i="14"/>
  <c r="AI42" i="14" s="1"/>
  <c r="AJ42" i="14" s="1"/>
  <c r="C162" i="14" s="1"/>
  <c r="M36" i="12"/>
  <c r="M36" i="8"/>
  <c r="C198" i="10"/>
  <c r="D198" i="10" s="1"/>
  <c r="M36" i="11"/>
  <c r="C197" i="8"/>
  <c r="J48" i="8"/>
  <c r="K38" i="12"/>
  <c r="L37" i="12"/>
  <c r="M37" i="12" s="1"/>
  <c r="C199" i="12" s="1"/>
  <c r="D196" i="10"/>
  <c r="K38" i="8"/>
  <c r="L37" i="8"/>
  <c r="M37" i="8" s="1"/>
  <c r="C199" i="8" s="1"/>
  <c r="D200" i="9"/>
  <c r="C197" i="12"/>
  <c r="J48" i="12"/>
  <c r="L38" i="10"/>
  <c r="K39" i="10"/>
  <c r="C198" i="7"/>
  <c r="D198" i="7" s="1"/>
  <c r="L37" i="11"/>
  <c r="M37" i="11" s="1"/>
  <c r="C199" i="11" s="1"/>
  <c r="K38" i="11"/>
  <c r="L38" i="7"/>
  <c r="M38" i="7" s="1"/>
  <c r="C200" i="7" s="1"/>
  <c r="K39" i="7"/>
  <c r="C197" i="11"/>
  <c r="J48" i="11"/>
  <c r="D197" i="7"/>
  <c r="D196" i="7"/>
  <c r="K41" i="9"/>
  <c r="L40" i="9"/>
  <c r="C222" i="18" l="1"/>
  <c r="P59" i="18"/>
  <c r="Q59" i="18" s="1"/>
  <c r="C223" i="18" s="1"/>
  <c r="N61" i="18"/>
  <c r="O60" i="18"/>
  <c r="P60" i="18" s="1"/>
  <c r="C227" i="16"/>
  <c r="Y63" i="16"/>
  <c r="D228" i="16" s="1"/>
  <c r="Y62" i="16"/>
  <c r="X63" i="16"/>
  <c r="C228" i="16" s="1"/>
  <c r="V64" i="16"/>
  <c r="T65" i="16"/>
  <c r="U64" i="16"/>
  <c r="W64" i="16" s="1"/>
  <c r="AK42" i="14"/>
  <c r="D162" i="14" s="1"/>
  <c r="AF43" i="14"/>
  <c r="K40" i="10"/>
  <c r="L39" i="10"/>
  <c r="M39" i="10" s="1"/>
  <c r="C201" i="10" s="1"/>
  <c r="D196" i="12"/>
  <c r="D197" i="10"/>
  <c r="D196" i="8"/>
  <c r="C198" i="12"/>
  <c r="D198" i="12" s="1"/>
  <c r="K39" i="12"/>
  <c r="L38" i="12"/>
  <c r="K42" i="9"/>
  <c r="L41" i="9"/>
  <c r="M41" i="9" s="1"/>
  <c r="C203" i="9" s="1"/>
  <c r="D196" i="11"/>
  <c r="K39" i="11"/>
  <c r="L38" i="11"/>
  <c r="M38" i="11" s="1"/>
  <c r="C200" i="11" s="1"/>
  <c r="D199" i="11" s="1"/>
  <c r="M38" i="10"/>
  <c r="D199" i="7"/>
  <c r="C198" i="11"/>
  <c r="D198" i="11" s="1"/>
  <c r="C198" i="8"/>
  <c r="D198" i="8" s="1"/>
  <c r="M40" i="9"/>
  <c r="K40" i="7"/>
  <c r="L39" i="7"/>
  <c r="L38" i="8"/>
  <c r="M38" i="8" s="1"/>
  <c r="C200" i="8" s="1"/>
  <c r="K39" i="8"/>
  <c r="O61" i="18" l="1"/>
  <c r="N62" i="18"/>
  <c r="Q60" i="18"/>
  <c r="C224" i="18" s="1"/>
  <c r="U65" i="16"/>
  <c r="W65" i="16" s="1"/>
  <c r="T66" i="16"/>
  <c r="V65" i="16"/>
  <c r="D227" i="16"/>
  <c r="Y64" i="16"/>
  <c r="D229" i="16" s="1"/>
  <c r="X64" i="16"/>
  <c r="C229" i="16" s="1"/>
  <c r="AH43" i="14"/>
  <c r="AG43" i="14"/>
  <c r="AI43" i="14" s="1"/>
  <c r="AJ43" i="14" s="1"/>
  <c r="C163" i="14" s="1"/>
  <c r="D197" i="11"/>
  <c r="M38" i="12"/>
  <c r="D197" i="8"/>
  <c r="K40" i="8"/>
  <c r="L39" i="8"/>
  <c r="M39" i="8" s="1"/>
  <c r="C201" i="8" s="1"/>
  <c r="C202" i="9"/>
  <c r="L40" i="10"/>
  <c r="K41" i="10"/>
  <c r="K41" i="7"/>
  <c r="L40" i="7"/>
  <c r="M40" i="7" s="1"/>
  <c r="C202" i="7" s="1"/>
  <c r="C200" i="10"/>
  <c r="K40" i="12"/>
  <c r="L39" i="12"/>
  <c r="M39" i="12" s="1"/>
  <c r="C201" i="12" s="1"/>
  <c r="D197" i="12"/>
  <c r="M39" i="7"/>
  <c r="D199" i="8"/>
  <c r="K40" i="11"/>
  <c r="L39" i="11"/>
  <c r="M39" i="11" s="1"/>
  <c r="K43" i="9"/>
  <c r="L42" i="9"/>
  <c r="O62" i="18" l="1"/>
  <c r="P62" i="18" s="1"/>
  <c r="R51" i="18"/>
  <c r="P61" i="18"/>
  <c r="Q61" i="18" s="1"/>
  <c r="C225" i="18" s="1"/>
  <c r="Y65" i="16"/>
  <c r="D230" i="16" s="1"/>
  <c r="T67" i="16"/>
  <c r="U66" i="16"/>
  <c r="V66" i="16"/>
  <c r="X65" i="16"/>
  <c r="C230" i="16" s="1"/>
  <c r="AK43" i="14"/>
  <c r="D163" i="14" s="1"/>
  <c r="AF44" i="14"/>
  <c r="C200" i="12"/>
  <c r="M40" i="10"/>
  <c r="L40" i="8"/>
  <c r="M40" i="8" s="1"/>
  <c r="C202" i="8" s="1"/>
  <c r="K41" i="8"/>
  <c r="C201" i="11"/>
  <c r="K41" i="11"/>
  <c r="L40" i="11"/>
  <c r="M40" i="11" s="1"/>
  <c r="C202" i="11" s="1"/>
  <c r="C201" i="7"/>
  <c r="K42" i="7"/>
  <c r="L41" i="7"/>
  <c r="K44" i="9"/>
  <c r="L43" i="9"/>
  <c r="M43" i="9" s="1"/>
  <c r="C205" i="9" s="1"/>
  <c r="K41" i="12"/>
  <c r="L40" i="12"/>
  <c r="M40" i="12" s="1"/>
  <c r="C202" i="12" s="1"/>
  <c r="D200" i="10"/>
  <c r="D199" i="10"/>
  <c r="L41" i="10"/>
  <c r="M41" i="10" s="1"/>
  <c r="C203" i="10" s="1"/>
  <c r="K42" i="10"/>
  <c r="M42" i="9"/>
  <c r="D201" i="12"/>
  <c r="D202" i="9"/>
  <c r="D201" i="9"/>
  <c r="D200" i="8"/>
  <c r="P63" i="18" l="1"/>
  <c r="S51" i="18"/>
  <c r="R52" i="18"/>
  <c r="Q62" i="18"/>
  <c r="O63" i="18"/>
  <c r="U67" i="16"/>
  <c r="W67" i="16" s="1"/>
  <c r="Z56" i="16"/>
  <c r="V67" i="16"/>
  <c r="W66" i="16"/>
  <c r="X66" i="16" s="1"/>
  <c r="C231" i="16" s="1"/>
  <c r="AH44" i="14"/>
  <c r="AG44" i="14"/>
  <c r="AI44" i="14" s="1"/>
  <c r="C204" i="9"/>
  <c r="K42" i="11"/>
  <c r="L41" i="11"/>
  <c r="M41" i="11" s="1"/>
  <c r="C203" i="11" s="1"/>
  <c r="D202" i="11" s="1"/>
  <c r="K45" i="9"/>
  <c r="L44" i="9"/>
  <c r="M44" i="9" s="1"/>
  <c r="C206" i="9" s="1"/>
  <c r="D205" i="9" s="1"/>
  <c r="K43" i="7"/>
  <c r="L42" i="7"/>
  <c r="M42" i="7" s="1"/>
  <c r="C204" i="7" s="1"/>
  <c r="K42" i="8"/>
  <c r="L41" i="8"/>
  <c r="K43" i="10"/>
  <c r="L42" i="10"/>
  <c r="M42" i="10" s="1"/>
  <c r="C204" i="10" s="1"/>
  <c r="D200" i="12"/>
  <c r="D199" i="12"/>
  <c r="D201" i="11"/>
  <c r="D200" i="11"/>
  <c r="D203" i="10"/>
  <c r="L41" i="12"/>
  <c r="K42" i="12"/>
  <c r="M41" i="7"/>
  <c r="D201" i="7"/>
  <c r="D200" i="7"/>
  <c r="C202" i="10"/>
  <c r="D201" i="8"/>
  <c r="R53" i="18" l="1"/>
  <c r="S52" i="18"/>
  <c r="T52" i="18" s="1"/>
  <c r="C226" i="18"/>
  <c r="Q63" i="18"/>
  <c r="T51" i="18"/>
  <c r="U51" i="18" s="1"/>
  <c r="W68" i="16"/>
  <c r="Y66" i="16"/>
  <c r="D231" i="16" s="1"/>
  <c r="AA56" i="16"/>
  <c r="AB56" i="16"/>
  <c r="Z57" i="16"/>
  <c r="X67" i="16"/>
  <c r="U68" i="16"/>
  <c r="AK44" i="14"/>
  <c r="D164" i="14" s="1"/>
  <c r="Y67" i="16"/>
  <c r="V68" i="16"/>
  <c r="AJ44" i="14"/>
  <c r="C164" i="14" s="1"/>
  <c r="K46" i="9"/>
  <c r="L45" i="9"/>
  <c r="M45" i="9" s="1"/>
  <c r="C207" i="9" s="1"/>
  <c r="D202" i="10"/>
  <c r="D201" i="10"/>
  <c r="M41" i="12"/>
  <c r="L42" i="8"/>
  <c r="M42" i="8" s="1"/>
  <c r="C204" i="8" s="1"/>
  <c r="K43" i="8"/>
  <c r="C203" i="7"/>
  <c r="L43" i="7"/>
  <c r="K44" i="7"/>
  <c r="D204" i="9"/>
  <c r="D203" i="9"/>
  <c r="K43" i="11"/>
  <c r="L42" i="11"/>
  <c r="M42" i="11" s="1"/>
  <c r="K43" i="12"/>
  <c r="L42" i="12"/>
  <c r="M42" i="12" s="1"/>
  <c r="C204" i="12" s="1"/>
  <c r="L43" i="10"/>
  <c r="K44" i="10"/>
  <c r="M41" i="8"/>
  <c r="D206" i="9"/>
  <c r="C227" i="18" l="1"/>
  <c r="U52" i="18"/>
  <c r="C228" i="18" s="1"/>
  <c r="R54" i="18"/>
  <c r="S53" i="18"/>
  <c r="C232" i="16"/>
  <c r="X68" i="16"/>
  <c r="AC56" i="16"/>
  <c r="AE56" i="16" s="1"/>
  <c r="D232" i="16"/>
  <c r="Y68" i="16"/>
  <c r="Z58" i="16"/>
  <c r="AB57" i="16"/>
  <c r="AA57" i="16"/>
  <c r="AC57" i="16" s="1"/>
  <c r="AF45" i="14"/>
  <c r="C203" i="8"/>
  <c r="D203" i="7"/>
  <c r="D202" i="7"/>
  <c r="C203" i="12"/>
  <c r="K44" i="12"/>
  <c r="L43" i="12"/>
  <c r="C204" i="11"/>
  <c r="L44" i="10"/>
  <c r="M44" i="10" s="1"/>
  <c r="C206" i="10" s="1"/>
  <c r="K45" i="10"/>
  <c r="K44" i="11"/>
  <c r="L43" i="11"/>
  <c r="M43" i="11" s="1"/>
  <c r="C205" i="11" s="1"/>
  <c r="L44" i="7"/>
  <c r="M44" i="7" s="1"/>
  <c r="C206" i="7" s="1"/>
  <c r="K45" i="7"/>
  <c r="L43" i="8"/>
  <c r="M43" i="8" s="1"/>
  <c r="C205" i="8" s="1"/>
  <c r="K44" i="8"/>
  <c r="L46" i="9"/>
  <c r="M46" i="9" s="1"/>
  <c r="C208" i="9" s="1"/>
  <c r="K47" i="9"/>
  <c r="M43" i="10"/>
  <c r="M43" i="7"/>
  <c r="S54" i="18" l="1"/>
  <c r="R55" i="18"/>
  <c r="T53" i="18"/>
  <c r="D233" i="16"/>
  <c r="AD56" i="16"/>
  <c r="AD57" i="16"/>
  <c r="C234" i="16" s="1"/>
  <c r="AE57" i="16"/>
  <c r="D234" i="16" s="1"/>
  <c r="AA58" i="16"/>
  <c r="AC58" i="16" s="1"/>
  <c r="Z59" i="16"/>
  <c r="AB58" i="16"/>
  <c r="AG45" i="14"/>
  <c r="AI45" i="14" s="1"/>
  <c r="AH45" i="14"/>
  <c r="C205" i="10"/>
  <c r="K46" i="10"/>
  <c r="L45" i="10"/>
  <c r="M45" i="10" s="1"/>
  <c r="C207" i="10" s="1"/>
  <c r="D206" i="10" s="1"/>
  <c r="M43" i="12"/>
  <c r="D203" i="12"/>
  <c r="D202" i="12"/>
  <c r="D203" i="8"/>
  <c r="D202" i="8"/>
  <c r="K45" i="11"/>
  <c r="L44" i="11"/>
  <c r="M44" i="11" s="1"/>
  <c r="C206" i="11" s="1"/>
  <c r="D205" i="11" s="1"/>
  <c r="C205" i="7"/>
  <c r="N36" i="9"/>
  <c r="L47" i="9"/>
  <c r="D206" i="7"/>
  <c r="L44" i="12"/>
  <c r="M44" i="12" s="1"/>
  <c r="C206" i="12" s="1"/>
  <c r="K45" i="12"/>
  <c r="K46" i="7"/>
  <c r="L45" i="7"/>
  <c r="M45" i="7" s="1"/>
  <c r="C207" i="7" s="1"/>
  <c r="D204" i="8"/>
  <c r="K45" i="8"/>
  <c r="L44" i="8"/>
  <c r="M44" i="8" s="1"/>
  <c r="C206" i="8" s="1"/>
  <c r="D205" i="8" s="1"/>
  <c r="D204" i="11"/>
  <c r="D203" i="11"/>
  <c r="D207" i="9"/>
  <c r="T54" i="18" l="1"/>
  <c r="R56" i="18"/>
  <c r="S55" i="18"/>
  <c r="U53" i="18"/>
  <c r="Z60" i="16"/>
  <c r="AB59" i="16"/>
  <c r="AA59" i="16"/>
  <c r="AC59" i="16" s="1"/>
  <c r="C233" i="16"/>
  <c r="AD58" i="16"/>
  <c r="C235" i="16" s="1"/>
  <c r="AE58" i="16"/>
  <c r="D235" i="16" s="1"/>
  <c r="AK45" i="14"/>
  <c r="D165" i="14" s="1"/>
  <c r="AJ45" i="14"/>
  <c r="C165" i="14" s="1"/>
  <c r="O36" i="9"/>
  <c r="N37" i="9"/>
  <c r="K47" i="10"/>
  <c r="L46" i="10"/>
  <c r="M46" i="10" s="1"/>
  <c r="C208" i="10" s="1"/>
  <c r="L45" i="12"/>
  <c r="M45" i="12" s="1"/>
  <c r="C207" i="12" s="1"/>
  <c r="K46" i="12"/>
  <c r="K46" i="11"/>
  <c r="L45" i="11"/>
  <c r="M45" i="11" s="1"/>
  <c r="C207" i="11" s="1"/>
  <c r="D206" i="11" s="1"/>
  <c r="M47" i="9"/>
  <c r="L48" i="9"/>
  <c r="C205" i="12"/>
  <c r="K46" i="8"/>
  <c r="L45" i="8"/>
  <c r="M45" i="8" s="1"/>
  <c r="C207" i="8" s="1"/>
  <c r="K47" i="7"/>
  <c r="L46" i="7"/>
  <c r="M46" i="7" s="1"/>
  <c r="C208" i="7" s="1"/>
  <c r="D207" i="7" s="1"/>
  <c r="D205" i="7"/>
  <c r="D204" i="7"/>
  <c r="D207" i="10"/>
  <c r="D205" i="10"/>
  <c r="D204" i="10"/>
  <c r="T55" i="18" l="1"/>
  <c r="U55" i="18" s="1"/>
  <c r="R57" i="18"/>
  <c r="S56" i="18"/>
  <c r="U54" i="18"/>
  <c r="C230" i="18" s="1"/>
  <c r="C229" i="18"/>
  <c r="AE59" i="16"/>
  <c r="AA60" i="16"/>
  <c r="Z61" i="16"/>
  <c r="AB60" i="16"/>
  <c r="AD59" i="16"/>
  <c r="C236" i="16" s="1"/>
  <c r="AF46" i="14"/>
  <c r="L46" i="11"/>
  <c r="M46" i="11" s="1"/>
  <c r="C208" i="11" s="1"/>
  <c r="D207" i="11" s="1"/>
  <c r="K47" i="11"/>
  <c r="L47" i="10"/>
  <c r="N36" i="10"/>
  <c r="L46" i="8"/>
  <c r="M46" i="8" s="1"/>
  <c r="C208" i="8" s="1"/>
  <c r="D207" i="8" s="1"/>
  <c r="K47" i="8"/>
  <c r="D206" i="8"/>
  <c r="N38" i="9"/>
  <c r="O37" i="9"/>
  <c r="P37" i="9" s="1"/>
  <c r="C211" i="9" s="1"/>
  <c r="D206" i="12"/>
  <c r="C209" i="9"/>
  <c r="M48" i="9"/>
  <c r="N36" i="7"/>
  <c r="L47" i="7"/>
  <c r="D205" i="12"/>
  <c r="D204" i="12"/>
  <c r="L46" i="12"/>
  <c r="M46" i="12" s="1"/>
  <c r="C208" i="12" s="1"/>
  <c r="K47" i="12"/>
  <c r="P36" i="9"/>
  <c r="C231" i="18" l="1"/>
  <c r="R58" i="18"/>
  <c r="S57" i="18"/>
  <c r="T57" i="18" s="1"/>
  <c r="T56" i="18"/>
  <c r="U56" i="18" s="1"/>
  <c r="C232" i="18" s="1"/>
  <c r="AC60" i="16"/>
  <c r="AD60" i="16" s="1"/>
  <c r="D236" i="16"/>
  <c r="AA61" i="16"/>
  <c r="Z62" i="16"/>
  <c r="AB61" i="16"/>
  <c r="AG46" i="14"/>
  <c r="AI46" i="14" s="1"/>
  <c r="AJ46" i="14" s="1"/>
  <c r="C166" i="14" s="1"/>
  <c r="AH46" i="14"/>
  <c r="AF47" i="14"/>
  <c r="L47" i="12"/>
  <c r="N36" i="12"/>
  <c r="N36" i="11"/>
  <c r="L47" i="11"/>
  <c r="M47" i="10"/>
  <c r="L48" i="10"/>
  <c r="C210" i="9"/>
  <c r="D210" i="9" s="1"/>
  <c r="M47" i="7"/>
  <c r="L48" i="7"/>
  <c r="D208" i="9"/>
  <c r="L47" i="8"/>
  <c r="N36" i="8"/>
  <c r="O36" i="10"/>
  <c r="N37" i="10"/>
  <c r="O36" i="7"/>
  <c r="N37" i="7"/>
  <c r="N39" i="9"/>
  <c r="O38" i="9"/>
  <c r="D207" i="12"/>
  <c r="U57" i="18" l="1"/>
  <c r="C233" i="18" s="1"/>
  <c r="R59" i="18"/>
  <c r="S58" i="18"/>
  <c r="C237" i="16"/>
  <c r="AA62" i="16"/>
  <c r="AB62" i="16"/>
  <c r="Z63" i="16"/>
  <c r="AC61" i="16"/>
  <c r="AE61" i="16" s="1"/>
  <c r="D238" i="16" s="1"/>
  <c r="AE60" i="16"/>
  <c r="AK46" i="14"/>
  <c r="D166" i="14" s="1"/>
  <c r="AH47" i="14"/>
  <c r="AG47" i="14"/>
  <c r="AI47" i="14" s="1"/>
  <c r="P38" i="9"/>
  <c r="C209" i="7"/>
  <c r="M48" i="7"/>
  <c r="N37" i="11"/>
  <c r="O36" i="11"/>
  <c r="M47" i="11"/>
  <c r="L48" i="11"/>
  <c r="N40" i="9"/>
  <c r="O39" i="9"/>
  <c r="P39" i="9" s="1"/>
  <c r="C213" i="9" s="1"/>
  <c r="O36" i="12"/>
  <c r="N37" i="12"/>
  <c r="N38" i="10"/>
  <c r="O37" i="10"/>
  <c r="P37" i="10" s="1"/>
  <c r="C211" i="10" s="1"/>
  <c r="M47" i="8"/>
  <c r="L48" i="8"/>
  <c r="C209" i="10"/>
  <c r="M48" i="10"/>
  <c r="P36" i="10"/>
  <c r="N38" i="7"/>
  <c r="O37" i="7"/>
  <c r="P37" i="7" s="1"/>
  <c r="C211" i="7" s="1"/>
  <c r="P36" i="7"/>
  <c r="O36" i="8"/>
  <c r="N37" i="8"/>
  <c r="D209" i="9"/>
  <c r="M47" i="12"/>
  <c r="L48" i="12"/>
  <c r="T58" i="18" l="1"/>
  <c r="U58" i="18" s="1"/>
  <c r="R60" i="18"/>
  <c r="S59" i="18"/>
  <c r="T59" i="18" s="1"/>
  <c r="AD61" i="16"/>
  <c r="C238" i="16" s="1"/>
  <c r="D237" i="16"/>
  <c r="AC62" i="16"/>
  <c r="AD62" i="16" s="1"/>
  <c r="C239" i="16" s="1"/>
  <c r="AB63" i="16"/>
  <c r="AA63" i="16"/>
  <c r="Z64" i="16"/>
  <c r="AK47" i="14"/>
  <c r="D167" i="14" s="1"/>
  <c r="AJ47" i="14"/>
  <c r="C167" i="14" s="1"/>
  <c r="N39" i="7"/>
  <c r="O38" i="7"/>
  <c r="D208" i="10"/>
  <c r="N39" i="10"/>
  <c r="O38" i="10"/>
  <c r="N41" i="9"/>
  <c r="O40" i="9"/>
  <c r="P40" i="9" s="1"/>
  <c r="C214" i="9" s="1"/>
  <c r="D213" i="9" s="1"/>
  <c r="P36" i="11"/>
  <c r="N38" i="8"/>
  <c r="O37" i="8"/>
  <c r="P37" i="8" s="1"/>
  <c r="C211" i="8" s="1"/>
  <c r="N38" i="12"/>
  <c r="O37" i="12"/>
  <c r="P37" i="12" s="1"/>
  <c r="C211" i="12" s="1"/>
  <c r="N38" i="11"/>
  <c r="O37" i="11"/>
  <c r="P37" i="11" s="1"/>
  <c r="C211" i="11" s="1"/>
  <c r="P36" i="8"/>
  <c r="C210" i="10"/>
  <c r="D210" i="10" s="1"/>
  <c r="C209" i="8"/>
  <c r="M48" i="8"/>
  <c r="P36" i="12"/>
  <c r="C209" i="11"/>
  <c r="M48" i="11"/>
  <c r="C209" i="12"/>
  <c r="M48" i="12"/>
  <c r="C210" i="7"/>
  <c r="D210" i="7" s="1"/>
  <c r="D208" i="7"/>
  <c r="C212" i="9"/>
  <c r="C234" i="18" l="1"/>
  <c r="U59" i="18"/>
  <c r="C235" i="18" s="1"/>
  <c r="S60" i="18"/>
  <c r="T60" i="18" s="1"/>
  <c r="R61" i="18"/>
  <c r="AE62" i="16"/>
  <c r="D239" i="16" s="1"/>
  <c r="AA64" i="16"/>
  <c r="AC64" i="16" s="1"/>
  <c r="AB64" i="16"/>
  <c r="Z65" i="16"/>
  <c r="AC63" i="16"/>
  <c r="AD63" i="16" s="1"/>
  <c r="C240" i="16" s="1"/>
  <c r="AF48" i="14"/>
  <c r="D208" i="12"/>
  <c r="D209" i="10"/>
  <c r="D212" i="9"/>
  <c r="D211" i="9"/>
  <c r="P38" i="10"/>
  <c r="P38" i="7"/>
  <c r="C210" i="12"/>
  <c r="D210" i="12" s="1"/>
  <c r="O38" i="12"/>
  <c r="N39" i="12"/>
  <c r="C210" i="11"/>
  <c r="D210" i="11" s="1"/>
  <c r="D209" i="7"/>
  <c r="D208" i="11"/>
  <c r="D208" i="8"/>
  <c r="C210" i="8"/>
  <c r="D210" i="8" s="1"/>
  <c r="O38" i="11"/>
  <c r="N39" i="11"/>
  <c r="N39" i="8"/>
  <c r="O38" i="8"/>
  <c r="N42" i="9"/>
  <c r="O41" i="9"/>
  <c r="N40" i="10"/>
  <c r="O39" i="10"/>
  <c r="P39" i="10" s="1"/>
  <c r="C213" i="10" s="1"/>
  <c r="N40" i="7"/>
  <c r="O39" i="7"/>
  <c r="P39" i="7" s="1"/>
  <c r="C213" i="7" s="1"/>
  <c r="R62" i="18" l="1"/>
  <c r="S61" i="18"/>
  <c r="U60" i="18"/>
  <c r="C236" i="18" s="1"/>
  <c r="AE64" i="16"/>
  <c r="D241" i="16" s="1"/>
  <c r="AB65" i="16"/>
  <c r="AA65" i="16"/>
  <c r="Z66" i="16"/>
  <c r="AE63" i="16"/>
  <c r="D240" i="16" s="1"/>
  <c r="AD64" i="16"/>
  <c r="C241" i="16" s="1"/>
  <c r="AH48" i="14"/>
  <c r="AG48" i="14"/>
  <c r="AI48" i="14" s="1"/>
  <c r="AJ48" i="14" s="1"/>
  <c r="C168" i="14" s="1"/>
  <c r="D209" i="11"/>
  <c r="C212" i="10"/>
  <c r="D209" i="12"/>
  <c r="O42" i="9"/>
  <c r="P42" i="9" s="1"/>
  <c r="C216" i="9" s="1"/>
  <c r="N43" i="9"/>
  <c r="P41" i="9"/>
  <c r="O40" i="7"/>
  <c r="P40" i="7" s="1"/>
  <c r="C214" i="7" s="1"/>
  <c r="D213" i="7" s="1"/>
  <c r="N41" i="7"/>
  <c r="N40" i="11"/>
  <c r="O39" i="11"/>
  <c r="P39" i="11" s="1"/>
  <c r="C213" i="11" s="1"/>
  <c r="P38" i="8"/>
  <c r="P38" i="11"/>
  <c r="N40" i="12"/>
  <c r="O39" i="12"/>
  <c r="P39" i="12" s="1"/>
  <c r="C213" i="12" s="1"/>
  <c r="O40" i="10"/>
  <c r="N41" i="10"/>
  <c r="O39" i="8"/>
  <c r="P39" i="8" s="1"/>
  <c r="C213" i="8" s="1"/>
  <c r="N40" i="8"/>
  <c r="D209" i="8"/>
  <c r="P38" i="12"/>
  <c r="C212" i="7"/>
  <c r="T61" i="18" l="1"/>
  <c r="U61" i="18" s="1"/>
  <c r="C237" i="18" s="1"/>
  <c r="S62" i="18"/>
  <c r="V51" i="18"/>
  <c r="AA66" i="16"/>
  <c r="AC66" i="16" s="1"/>
  <c r="Z67" i="16"/>
  <c r="AB66" i="16"/>
  <c r="AC65" i="16"/>
  <c r="AD65" i="16" s="1"/>
  <c r="C242" i="16" s="1"/>
  <c r="AF49" i="14"/>
  <c r="AK48" i="14"/>
  <c r="D168" i="14" s="1"/>
  <c r="D212" i="7"/>
  <c r="D211" i="7"/>
  <c r="N41" i="11"/>
  <c r="O40" i="11"/>
  <c r="P40" i="11" s="1"/>
  <c r="C214" i="11" s="1"/>
  <c r="D213" i="11" s="1"/>
  <c r="C215" i="9"/>
  <c r="N41" i="12"/>
  <c r="O40" i="12"/>
  <c r="C212" i="11"/>
  <c r="D212" i="10"/>
  <c r="D211" i="10"/>
  <c r="C212" i="12"/>
  <c r="P40" i="10"/>
  <c r="C212" i="8"/>
  <c r="N42" i="7"/>
  <c r="O41" i="7"/>
  <c r="P41" i="7" s="1"/>
  <c r="N44" i="9"/>
  <c r="O43" i="9"/>
  <c r="N42" i="10"/>
  <c r="O41" i="10"/>
  <c r="P41" i="10" s="1"/>
  <c r="C215" i="10" s="1"/>
  <c r="N41" i="8"/>
  <c r="O40" i="8"/>
  <c r="P40" i="8" s="1"/>
  <c r="C214" i="8" s="1"/>
  <c r="D213" i="8" s="1"/>
  <c r="V52" i="18" l="1"/>
  <c r="W51" i="18"/>
  <c r="X51" i="18" s="1"/>
  <c r="S63" i="18"/>
  <c r="T62" i="18"/>
  <c r="T63" i="18" s="1"/>
  <c r="AE66" i="16"/>
  <c r="D243" i="16" s="1"/>
  <c r="AE65" i="16"/>
  <c r="D242" i="16" s="1"/>
  <c r="AB67" i="16"/>
  <c r="AF56" i="16"/>
  <c r="AA67" i="16"/>
  <c r="AC67" i="16" s="1"/>
  <c r="AC68" i="16" s="1"/>
  <c r="AD66" i="16"/>
  <c r="C243" i="16" s="1"/>
  <c r="AH49" i="14"/>
  <c r="AG49" i="14"/>
  <c r="AF50" i="14" s="1"/>
  <c r="O42" i="7"/>
  <c r="P42" i="7" s="1"/>
  <c r="C216" i="7" s="1"/>
  <c r="N43" i="7"/>
  <c r="C214" i="10"/>
  <c r="P40" i="12"/>
  <c r="D215" i="9"/>
  <c r="D214" i="9"/>
  <c r="N45" i="9"/>
  <c r="O44" i="9"/>
  <c r="P44" i="9" s="1"/>
  <c r="C218" i="9" s="1"/>
  <c r="D212" i="12"/>
  <c r="D211" i="12"/>
  <c r="O41" i="12"/>
  <c r="P41" i="12" s="1"/>
  <c r="C215" i="12" s="1"/>
  <c r="N42" i="12"/>
  <c r="N42" i="8"/>
  <c r="O41" i="8"/>
  <c r="P41" i="8" s="1"/>
  <c r="C215" i="8" s="1"/>
  <c r="D214" i="8" s="1"/>
  <c r="C215" i="7"/>
  <c r="D212" i="11"/>
  <c r="D211" i="11"/>
  <c r="N43" i="10"/>
  <c r="O42" i="10"/>
  <c r="P43" i="9"/>
  <c r="D212" i="8"/>
  <c r="D211" i="8"/>
  <c r="N42" i="11"/>
  <c r="O41" i="11"/>
  <c r="U62" i="18" l="1"/>
  <c r="C238" i="18" s="1"/>
  <c r="Y51" i="18"/>
  <c r="W52" i="18"/>
  <c r="X52" i="18" s="1"/>
  <c r="V53" i="18"/>
  <c r="AF57" i="16"/>
  <c r="AG56" i="16"/>
  <c r="AI56" i="16" s="1"/>
  <c r="AH56" i="16"/>
  <c r="AE67" i="16"/>
  <c r="AB68" i="16"/>
  <c r="AD67" i="16"/>
  <c r="AA68" i="16"/>
  <c r="AI49" i="14"/>
  <c r="AJ49" i="14" s="1"/>
  <c r="C169" i="14" s="1"/>
  <c r="AG50" i="14"/>
  <c r="AF51" i="14" s="1"/>
  <c r="AH50" i="14"/>
  <c r="D215" i="7"/>
  <c r="D214" i="7"/>
  <c r="N46" i="9"/>
  <c r="O45" i="9"/>
  <c r="P45" i="9" s="1"/>
  <c r="C219" i="9" s="1"/>
  <c r="D218" i="9" s="1"/>
  <c r="C214" i="12"/>
  <c r="P42" i="10"/>
  <c r="N44" i="10"/>
  <c r="O43" i="10"/>
  <c r="P43" i="10" s="1"/>
  <c r="C217" i="10" s="1"/>
  <c r="N43" i="8"/>
  <c r="O42" i="8"/>
  <c r="P42" i="8" s="1"/>
  <c r="C217" i="9"/>
  <c r="N43" i="12"/>
  <c r="O42" i="12"/>
  <c r="O43" i="7"/>
  <c r="P43" i="7" s="1"/>
  <c r="C217" i="7" s="1"/>
  <c r="D216" i="7" s="1"/>
  <c r="N44" i="7"/>
  <c r="P41" i="11"/>
  <c r="N43" i="11"/>
  <c r="O42" i="11"/>
  <c r="P42" i="11" s="1"/>
  <c r="C216" i="11" s="1"/>
  <c r="D214" i="10"/>
  <c r="D213" i="10"/>
  <c r="U63" i="18" l="1"/>
  <c r="C239" i="18"/>
  <c r="W53" i="18"/>
  <c r="X53" i="18" s="1"/>
  <c r="V54" i="18"/>
  <c r="Y52" i="18"/>
  <c r="C240" i="18" s="1"/>
  <c r="AG57" i="16"/>
  <c r="AI57" i="16" s="1"/>
  <c r="AH57" i="16"/>
  <c r="AF58" i="16"/>
  <c r="D244" i="16"/>
  <c r="AE68" i="16"/>
  <c r="AK49" i="14"/>
  <c r="D169" i="14" s="1"/>
  <c r="AK56" i="16"/>
  <c r="C244" i="16"/>
  <c r="AD68" i="16"/>
  <c r="AJ56" i="16"/>
  <c r="AI50" i="14"/>
  <c r="AJ50" i="14" s="1"/>
  <c r="C170" i="14" s="1"/>
  <c r="AG51" i="14"/>
  <c r="AF52" i="14" s="1"/>
  <c r="AH51" i="14"/>
  <c r="D217" i="9"/>
  <c r="D216" i="9"/>
  <c r="P42" i="12"/>
  <c r="N44" i="8"/>
  <c r="O43" i="8"/>
  <c r="P43" i="8" s="1"/>
  <c r="C217" i="8" s="1"/>
  <c r="N47" i="9"/>
  <c r="O46" i="9"/>
  <c r="P46" i="9" s="1"/>
  <c r="C220" i="9" s="1"/>
  <c r="C216" i="8"/>
  <c r="N45" i="7"/>
  <c r="O44" i="7"/>
  <c r="P44" i="7" s="1"/>
  <c r="O43" i="12"/>
  <c r="P43" i="12" s="1"/>
  <c r="C217" i="12" s="1"/>
  <c r="N44" i="12"/>
  <c r="C216" i="10"/>
  <c r="C215" i="11"/>
  <c r="N44" i="11"/>
  <c r="O43" i="11"/>
  <c r="N45" i="10"/>
  <c r="O44" i="10"/>
  <c r="D214" i="12"/>
  <c r="D213" i="12"/>
  <c r="V55" i="18" l="1"/>
  <c r="W54" i="18"/>
  <c r="X54" i="18" s="1"/>
  <c r="Y53" i="18"/>
  <c r="C245" i="16"/>
  <c r="D245" i="16"/>
  <c r="AK57" i="16"/>
  <c r="D246" i="16" s="1"/>
  <c r="AJ57" i="16"/>
  <c r="C246" i="16" s="1"/>
  <c r="AF59" i="16"/>
  <c r="AH58" i="16"/>
  <c r="AG58" i="16"/>
  <c r="AI58" i="16" s="1"/>
  <c r="AI51" i="14"/>
  <c r="AJ51" i="14" s="1"/>
  <c r="C171" i="14" s="1"/>
  <c r="AK50" i="14"/>
  <c r="D170" i="14" s="1"/>
  <c r="AH52" i="14"/>
  <c r="AH53" i="14" s="1"/>
  <c r="AG52" i="14"/>
  <c r="AG53" i="14" s="1"/>
  <c r="N45" i="12"/>
  <c r="O44" i="12"/>
  <c r="P44" i="12" s="1"/>
  <c r="C218" i="12" s="1"/>
  <c r="D217" i="12" s="1"/>
  <c r="N45" i="8"/>
  <c r="O44" i="8"/>
  <c r="P44" i="8" s="1"/>
  <c r="P43" i="11"/>
  <c r="D215" i="11"/>
  <c r="D214" i="11"/>
  <c r="N45" i="11"/>
  <c r="O44" i="11"/>
  <c r="P44" i="11" s="1"/>
  <c r="C218" i="11" s="1"/>
  <c r="D216" i="10"/>
  <c r="D215" i="10"/>
  <c r="C218" i="7"/>
  <c r="D216" i="8"/>
  <c r="D215" i="8"/>
  <c r="Q36" i="9"/>
  <c r="O47" i="9"/>
  <c r="C216" i="12"/>
  <c r="P44" i="10"/>
  <c r="N46" i="10"/>
  <c r="O45" i="10"/>
  <c r="P45" i="10" s="1"/>
  <c r="C219" i="10" s="1"/>
  <c r="N46" i="7"/>
  <c r="O45" i="7"/>
  <c r="P45" i="7" s="1"/>
  <c r="C219" i="7" s="1"/>
  <c r="D219" i="9"/>
  <c r="C241" i="18" l="1"/>
  <c r="Y54" i="18"/>
  <c r="C242" i="18" s="1"/>
  <c r="V56" i="18"/>
  <c r="W55" i="18"/>
  <c r="X55" i="18" s="1"/>
  <c r="AK58" i="16"/>
  <c r="D247" i="16" s="1"/>
  <c r="AG59" i="16"/>
  <c r="AF60" i="16"/>
  <c r="AH59" i="16"/>
  <c r="AJ58" i="16"/>
  <c r="AI52" i="14"/>
  <c r="AI53" i="14" s="1"/>
  <c r="AK51" i="14"/>
  <c r="D171" i="14" s="1"/>
  <c r="AL41" i="14"/>
  <c r="Q37" i="9"/>
  <c r="R36" i="9"/>
  <c r="D218" i="7"/>
  <c r="D217" i="7"/>
  <c r="N46" i="11"/>
  <c r="O45" i="11"/>
  <c r="P45" i="11" s="1"/>
  <c r="C219" i="11" s="1"/>
  <c r="C217" i="11"/>
  <c r="N46" i="12"/>
  <c r="O45" i="12"/>
  <c r="P45" i="12" s="1"/>
  <c r="C219" i="12" s="1"/>
  <c r="D218" i="12" s="1"/>
  <c r="C218" i="10"/>
  <c r="N47" i="7"/>
  <c r="O46" i="7"/>
  <c r="P46" i="7" s="1"/>
  <c r="C220" i="7" s="1"/>
  <c r="D219" i="7" s="1"/>
  <c r="N47" i="10"/>
  <c r="O46" i="10"/>
  <c r="P46" i="10" s="1"/>
  <c r="C220" i="10" s="1"/>
  <c r="D219" i="10" s="1"/>
  <c r="D216" i="12"/>
  <c r="D215" i="12"/>
  <c r="C218" i="8"/>
  <c r="P47" i="9"/>
  <c r="O48" i="9"/>
  <c r="N46" i="8"/>
  <c r="O45" i="8"/>
  <c r="P45" i="8" s="1"/>
  <c r="C219" i="8" s="1"/>
  <c r="Y55" i="18" l="1"/>
  <c r="C243" i="18" s="1"/>
  <c r="V57" i="18"/>
  <c r="W56" i="18"/>
  <c r="X56" i="18" s="1"/>
  <c r="C247" i="16"/>
  <c r="AK52" i="14"/>
  <c r="AK53" i="14" s="1"/>
  <c r="AF61" i="16"/>
  <c r="AH60" i="16"/>
  <c r="AG60" i="16"/>
  <c r="AI59" i="16"/>
  <c r="AJ59" i="16" s="1"/>
  <c r="AJ52" i="14"/>
  <c r="AM41" i="14"/>
  <c r="AO41" i="14" s="1"/>
  <c r="AN41" i="14"/>
  <c r="C221" i="9"/>
  <c r="P48" i="9"/>
  <c r="Q36" i="7"/>
  <c r="O47" i="7"/>
  <c r="D218" i="10"/>
  <c r="D217" i="10"/>
  <c r="Q38" i="9"/>
  <c r="R37" i="9"/>
  <c r="S37" i="9" s="1"/>
  <c r="C223" i="9" s="1"/>
  <c r="D217" i="11"/>
  <c r="D216" i="11"/>
  <c r="S36" i="9"/>
  <c r="O46" i="8"/>
  <c r="P46" i="8" s="1"/>
  <c r="C220" i="8" s="1"/>
  <c r="D219" i="8" s="1"/>
  <c r="N47" i="8"/>
  <c r="D218" i="8"/>
  <c r="D217" i="8"/>
  <c r="Q36" i="10"/>
  <c r="O47" i="10"/>
  <c r="N47" i="12"/>
  <c r="O46" i="12"/>
  <c r="P46" i="12" s="1"/>
  <c r="C220" i="12" s="1"/>
  <c r="D219" i="12" s="1"/>
  <c r="N47" i="11"/>
  <c r="O46" i="11"/>
  <c r="P46" i="11" s="1"/>
  <c r="C220" i="11" s="1"/>
  <c r="D218" i="11"/>
  <c r="Y56" i="18" l="1"/>
  <c r="V58" i="18"/>
  <c r="W57" i="18"/>
  <c r="X57" i="18" s="1"/>
  <c r="D172" i="14"/>
  <c r="AQ41" i="14"/>
  <c r="D173" i="14" s="1"/>
  <c r="C248" i="16"/>
  <c r="AI60" i="16"/>
  <c r="AK60" i="16" s="1"/>
  <c r="D249" i="16" s="1"/>
  <c r="AK59" i="16"/>
  <c r="AG61" i="16"/>
  <c r="AI61" i="16" s="1"/>
  <c r="AF62" i="16"/>
  <c r="AH61" i="16"/>
  <c r="C172" i="14"/>
  <c r="AJ53" i="14"/>
  <c r="AP41" i="14"/>
  <c r="C173" i="14" s="1"/>
  <c r="O47" i="8"/>
  <c r="Q36" i="8"/>
  <c r="D219" i="11"/>
  <c r="P47" i="7"/>
  <c r="O48" i="7"/>
  <c r="O47" i="11"/>
  <c r="Q36" i="11"/>
  <c r="P47" i="10"/>
  <c r="O48" i="10"/>
  <c r="Q37" i="7"/>
  <c r="R36" i="7"/>
  <c r="O47" i="12"/>
  <c r="Q36" i="12"/>
  <c r="C222" i="9"/>
  <c r="D222" i="9" s="1"/>
  <c r="Q39" i="9"/>
  <c r="R38" i="9"/>
  <c r="Q37" i="10"/>
  <c r="R36" i="10"/>
  <c r="D220" i="9"/>
  <c r="Y57" i="18" l="1"/>
  <c r="C245" i="18" s="1"/>
  <c r="V59" i="18"/>
  <c r="W58" i="18"/>
  <c r="C244" i="18"/>
  <c r="AJ60" i="16"/>
  <c r="C249" i="16" s="1"/>
  <c r="AG62" i="16"/>
  <c r="AF63" i="16"/>
  <c r="AH62" i="16"/>
  <c r="AJ61" i="16"/>
  <c r="C250" i="16" s="1"/>
  <c r="D221" i="9"/>
  <c r="AK61" i="16"/>
  <c r="D250" i="16" s="1"/>
  <c r="D248" i="16"/>
  <c r="AL42" i="14"/>
  <c r="R37" i="10"/>
  <c r="S37" i="10" s="1"/>
  <c r="C223" i="10" s="1"/>
  <c r="Q38" i="10"/>
  <c r="S36" i="7"/>
  <c r="Q37" i="11"/>
  <c r="R36" i="11"/>
  <c r="S38" i="9"/>
  <c r="Q37" i="12"/>
  <c r="R36" i="12"/>
  <c r="R37" i="7"/>
  <c r="S37" i="7" s="1"/>
  <c r="C223" i="7" s="1"/>
  <c r="Q38" i="7"/>
  <c r="P47" i="11"/>
  <c r="O48" i="11"/>
  <c r="C221" i="7"/>
  <c r="P48" i="7"/>
  <c r="S36" i="10"/>
  <c r="C221" i="10"/>
  <c r="P48" i="10"/>
  <c r="P47" i="8"/>
  <c r="O48" i="8"/>
  <c r="R39" i="9"/>
  <c r="S39" i="9" s="1"/>
  <c r="C225" i="9" s="1"/>
  <c r="Q40" i="9"/>
  <c r="P47" i="12"/>
  <c r="O48" i="12"/>
  <c r="R36" i="8"/>
  <c r="Q37" i="8"/>
  <c r="X58" i="18" l="1"/>
  <c r="Y58" i="18" s="1"/>
  <c r="W59" i="18"/>
  <c r="X59" i="18" s="1"/>
  <c r="V60" i="18"/>
  <c r="AG63" i="16"/>
  <c r="AH63" i="16"/>
  <c r="AF64" i="16"/>
  <c r="AI62" i="16"/>
  <c r="AK62" i="16" s="1"/>
  <c r="AN42" i="14"/>
  <c r="AM42" i="14"/>
  <c r="AO42" i="14" s="1"/>
  <c r="Q38" i="12"/>
  <c r="R37" i="12"/>
  <c r="S37" i="12" s="1"/>
  <c r="C223" i="12" s="1"/>
  <c r="Q38" i="11"/>
  <c r="R37" i="11"/>
  <c r="S37" i="11" s="1"/>
  <c r="C223" i="11" s="1"/>
  <c r="S36" i="12"/>
  <c r="Q38" i="8"/>
  <c r="R37" i="8"/>
  <c r="S37" i="8" s="1"/>
  <c r="C223" i="8" s="1"/>
  <c r="C221" i="12"/>
  <c r="P48" i="12"/>
  <c r="D220" i="10"/>
  <c r="D220" i="7"/>
  <c r="R38" i="7"/>
  <c r="Q39" i="7"/>
  <c r="C222" i="7"/>
  <c r="D222" i="7" s="1"/>
  <c r="C221" i="8"/>
  <c r="P48" i="8"/>
  <c r="C221" i="11"/>
  <c r="P48" i="11"/>
  <c r="S36" i="11"/>
  <c r="S36" i="8"/>
  <c r="R40" i="9"/>
  <c r="S40" i="9" s="1"/>
  <c r="C226" i="9" s="1"/>
  <c r="Q41" i="9"/>
  <c r="C222" i="10"/>
  <c r="D222" i="10" s="1"/>
  <c r="C224" i="9"/>
  <c r="R38" i="10"/>
  <c r="Q39" i="10"/>
  <c r="C246" i="18" l="1"/>
  <c r="AQ42" i="14"/>
  <c r="D174" i="14" s="1"/>
  <c r="V61" i="18"/>
  <c r="W60" i="18"/>
  <c r="X60" i="18" s="1"/>
  <c r="Y59" i="18"/>
  <c r="C247" i="18" s="1"/>
  <c r="D251" i="16"/>
  <c r="AJ62" i="16"/>
  <c r="AH64" i="16"/>
  <c r="AG64" i="16"/>
  <c r="AF65" i="16"/>
  <c r="AI63" i="16"/>
  <c r="AJ63" i="16" s="1"/>
  <c r="C252" i="16" s="1"/>
  <c r="AP42" i="14"/>
  <c r="C174" i="14" s="1"/>
  <c r="D221" i="10"/>
  <c r="D220" i="11"/>
  <c r="C222" i="11"/>
  <c r="D222" i="11" s="1"/>
  <c r="S38" i="7"/>
  <c r="R38" i="8"/>
  <c r="S38" i="8" s="1"/>
  <c r="C224" i="8" s="1"/>
  <c r="Q39" i="8"/>
  <c r="R38" i="11"/>
  <c r="Q39" i="11"/>
  <c r="S38" i="10"/>
  <c r="R41" i="9"/>
  <c r="S41" i="9" s="1"/>
  <c r="Q42" i="9"/>
  <c r="D220" i="8"/>
  <c r="C222" i="12"/>
  <c r="D222" i="12" s="1"/>
  <c r="R38" i="12"/>
  <c r="Q39" i="12"/>
  <c r="Q40" i="10"/>
  <c r="R39" i="10"/>
  <c r="S39" i="10" s="1"/>
  <c r="C225" i="10" s="1"/>
  <c r="C222" i="8"/>
  <c r="D222" i="8" s="1"/>
  <c r="Q40" i="7"/>
  <c r="R39" i="7"/>
  <c r="S39" i="7" s="1"/>
  <c r="C225" i="7" s="1"/>
  <c r="D224" i="9"/>
  <c r="D223" i="9"/>
  <c r="D225" i="9"/>
  <c r="D221" i="7"/>
  <c r="D221" i="12"/>
  <c r="D220" i="12"/>
  <c r="Y60" i="18" l="1"/>
  <c r="C248" i="18" s="1"/>
  <c r="V62" i="18"/>
  <c r="W61" i="18"/>
  <c r="X61" i="18" s="1"/>
  <c r="C251" i="16"/>
  <c r="AK63" i="16"/>
  <c r="AI64" i="16"/>
  <c r="AJ64" i="16" s="1"/>
  <c r="C253" i="16" s="1"/>
  <c r="AG65" i="16"/>
  <c r="AI65" i="16" s="1"/>
  <c r="AH65" i="16"/>
  <c r="AF66" i="16"/>
  <c r="AL43" i="14"/>
  <c r="AM43" i="14" s="1"/>
  <c r="D221" i="8"/>
  <c r="D221" i="11"/>
  <c r="R40" i="10"/>
  <c r="S40" i="10" s="1"/>
  <c r="C226" i="10" s="1"/>
  <c r="Q41" i="10"/>
  <c r="C224" i="10"/>
  <c r="Q41" i="7"/>
  <c r="R40" i="7"/>
  <c r="S40" i="7" s="1"/>
  <c r="C226" i="7" s="1"/>
  <c r="D225" i="7" s="1"/>
  <c r="Q40" i="12"/>
  <c r="R39" i="12"/>
  <c r="S39" i="12" s="1"/>
  <c r="C225" i="12" s="1"/>
  <c r="R42" i="9"/>
  <c r="Q43" i="9"/>
  <c r="R39" i="11"/>
  <c r="S39" i="11" s="1"/>
  <c r="C225" i="11" s="1"/>
  <c r="Q40" i="11"/>
  <c r="D223" i="8"/>
  <c r="S38" i="12"/>
  <c r="C227" i="9"/>
  <c r="S38" i="11"/>
  <c r="Q40" i="8"/>
  <c r="R39" i="8"/>
  <c r="S39" i="8" s="1"/>
  <c r="C225" i="8" s="1"/>
  <c r="C224" i="7"/>
  <c r="Y61" i="18" l="1"/>
  <c r="C249" i="18" s="1"/>
  <c r="W62" i="18"/>
  <c r="Z51" i="18"/>
  <c r="AN43" i="14"/>
  <c r="AK64" i="16"/>
  <c r="D253" i="16" s="1"/>
  <c r="AJ65" i="16"/>
  <c r="C254" i="16" s="1"/>
  <c r="AH66" i="16"/>
  <c r="AF67" i="16"/>
  <c r="AG66" i="16"/>
  <c r="AI66" i="16" s="1"/>
  <c r="AK65" i="16"/>
  <c r="D254" i="16" s="1"/>
  <c r="D252" i="16"/>
  <c r="AO43" i="14"/>
  <c r="D224" i="7"/>
  <c r="D223" i="7"/>
  <c r="C224" i="11"/>
  <c r="C224" i="12"/>
  <c r="S42" i="9"/>
  <c r="R41" i="7"/>
  <c r="Q42" i="7"/>
  <c r="Q41" i="11"/>
  <c r="R40" i="11"/>
  <c r="Q41" i="8"/>
  <c r="R40" i="8"/>
  <c r="S40" i="8" s="1"/>
  <c r="C226" i="8" s="1"/>
  <c r="D226" i="9"/>
  <c r="Q41" i="12"/>
  <c r="R40" i="12"/>
  <c r="D225" i="10"/>
  <c r="D224" i="8"/>
  <c r="Q44" i="9"/>
  <c r="R43" i="9"/>
  <c r="S43" i="9" s="1"/>
  <c r="C229" i="9" s="1"/>
  <c r="D224" i="10"/>
  <c r="D223" i="10"/>
  <c r="R41" i="10"/>
  <c r="S41" i="10" s="1"/>
  <c r="C227" i="10" s="1"/>
  <c r="Q42" i="10"/>
  <c r="W63" i="18" l="1"/>
  <c r="AA51" i="18"/>
  <c r="AB51" i="18"/>
  <c r="Z52" i="18"/>
  <c r="X62" i="18"/>
  <c r="X63" i="18" s="1"/>
  <c r="AQ43" i="14"/>
  <c r="D175" i="14" s="1"/>
  <c r="AK66" i="16"/>
  <c r="D255" i="16" s="1"/>
  <c r="AJ66" i="16"/>
  <c r="C255" i="16" s="1"/>
  <c r="AG67" i="16"/>
  <c r="AI67" i="16" s="1"/>
  <c r="AI68" i="16" s="1"/>
  <c r="AL56" i="16"/>
  <c r="AH67" i="16"/>
  <c r="AP43" i="14"/>
  <c r="C175" i="14" s="1"/>
  <c r="AL44" i="14"/>
  <c r="Q42" i="12"/>
  <c r="R41" i="12"/>
  <c r="S41" i="12" s="1"/>
  <c r="C227" i="12" s="1"/>
  <c r="S40" i="11"/>
  <c r="D224" i="12"/>
  <c r="D223" i="12"/>
  <c r="Q43" i="10"/>
  <c r="R42" i="10"/>
  <c r="S42" i="10" s="1"/>
  <c r="C228" i="10" s="1"/>
  <c r="D227" i="10" s="1"/>
  <c r="Q42" i="11"/>
  <c r="R41" i="11"/>
  <c r="S41" i="11" s="1"/>
  <c r="C227" i="11" s="1"/>
  <c r="S41" i="7"/>
  <c r="R42" i="7"/>
  <c r="S42" i="7" s="1"/>
  <c r="C228" i="7" s="1"/>
  <c r="Q43" i="7"/>
  <c r="Q45" i="9"/>
  <c r="R44" i="9"/>
  <c r="S44" i="9" s="1"/>
  <c r="C230" i="9" s="1"/>
  <c r="R41" i="8"/>
  <c r="S41" i="8" s="1"/>
  <c r="C227" i="8" s="1"/>
  <c r="D226" i="8" s="1"/>
  <c r="Q42" i="8"/>
  <c r="D225" i="8"/>
  <c r="D224" i="11"/>
  <c r="D223" i="11"/>
  <c r="S40" i="12"/>
  <c r="D226" i="10"/>
  <c r="C228" i="9"/>
  <c r="AC51" i="18" l="1"/>
  <c r="AA52" i="18"/>
  <c r="AB52" i="18" s="1"/>
  <c r="Z53" i="18"/>
  <c r="Y62" i="18"/>
  <c r="AJ67" i="16"/>
  <c r="AG68" i="16"/>
  <c r="AK67" i="16"/>
  <c r="AH68" i="16"/>
  <c r="AM56" i="16"/>
  <c r="AL57" i="16"/>
  <c r="AN56" i="16"/>
  <c r="AN44" i="14"/>
  <c r="AM44" i="14"/>
  <c r="AO44" i="14" s="1"/>
  <c r="R42" i="11"/>
  <c r="S42" i="11" s="1"/>
  <c r="C228" i="11" s="1"/>
  <c r="Q43" i="11"/>
  <c r="Q44" i="10"/>
  <c r="R43" i="10"/>
  <c r="S43" i="10" s="1"/>
  <c r="C229" i="10" s="1"/>
  <c r="C226" i="11"/>
  <c r="C226" i="12"/>
  <c r="Q43" i="8"/>
  <c r="R42" i="8"/>
  <c r="S42" i="8" s="1"/>
  <c r="C228" i="8" s="1"/>
  <c r="D227" i="8" s="1"/>
  <c r="D228" i="9"/>
  <c r="D227" i="9"/>
  <c r="Q46" i="9"/>
  <c r="R45" i="9"/>
  <c r="S45" i="9" s="1"/>
  <c r="D229" i="9"/>
  <c r="D228" i="10"/>
  <c r="Q44" i="7"/>
  <c r="R43" i="7"/>
  <c r="S43" i="7" s="1"/>
  <c r="C229" i="7" s="1"/>
  <c r="C227" i="7"/>
  <c r="R42" i="12"/>
  <c r="Q43" i="12"/>
  <c r="AC52" i="18" l="1"/>
  <c r="C252" i="18" s="1"/>
  <c r="C250" i="18"/>
  <c r="Y63" i="18"/>
  <c r="C251" i="18"/>
  <c r="Z54" i="18"/>
  <c r="AA53" i="18"/>
  <c r="AB53" i="18" s="1"/>
  <c r="AQ44" i="14"/>
  <c r="D176" i="14" s="1"/>
  <c r="AL58" i="16"/>
  <c r="AN57" i="16"/>
  <c r="AM57" i="16"/>
  <c r="C256" i="16"/>
  <c r="AJ68" i="16"/>
  <c r="AO56" i="16"/>
  <c r="AQ56" i="16" s="1"/>
  <c r="D256" i="16"/>
  <c r="AK68" i="16"/>
  <c r="AP44" i="14"/>
  <c r="C176" i="14" s="1"/>
  <c r="R46" i="9"/>
  <c r="S46" i="9" s="1"/>
  <c r="C232" i="9" s="1"/>
  <c r="Q47" i="9"/>
  <c r="Q45" i="7"/>
  <c r="R44" i="7"/>
  <c r="S44" i="7" s="1"/>
  <c r="C230" i="7" s="1"/>
  <c r="D228" i="7"/>
  <c r="D226" i="12"/>
  <c r="D225" i="12"/>
  <c r="Q45" i="10"/>
  <c r="R44" i="10"/>
  <c r="S44" i="10" s="1"/>
  <c r="C230" i="10" s="1"/>
  <c r="D227" i="11"/>
  <c r="C231" i="9"/>
  <c r="Q44" i="8"/>
  <c r="R43" i="8"/>
  <c r="S43" i="8" s="1"/>
  <c r="C229" i="8" s="1"/>
  <c r="D226" i="11"/>
  <c r="D225" i="11"/>
  <c r="R43" i="12"/>
  <c r="S43" i="12" s="1"/>
  <c r="C229" i="12" s="1"/>
  <c r="Q44" i="12"/>
  <c r="D227" i="7"/>
  <c r="D226" i="7"/>
  <c r="S42" i="12"/>
  <c r="D228" i="8"/>
  <c r="Q44" i="11"/>
  <c r="R43" i="11"/>
  <c r="S43" i="11" s="1"/>
  <c r="C229" i="11" s="1"/>
  <c r="AC53" i="18" l="1"/>
  <c r="Z55" i="18"/>
  <c r="AA54" i="18"/>
  <c r="AP56" i="16"/>
  <c r="C257" i="16" s="1"/>
  <c r="D257" i="16"/>
  <c r="AM58" i="16"/>
  <c r="AO58" i="16" s="1"/>
  <c r="AL59" i="16"/>
  <c r="AN58" i="16"/>
  <c r="AO57" i="16"/>
  <c r="AL45" i="14"/>
  <c r="D229" i="10"/>
  <c r="D229" i="7"/>
  <c r="Q45" i="8"/>
  <c r="R44" i="8"/>
  <c r="S44" i="8" s="1"/>
  <c r="C230" i="8" s="1"/>
  <c r="D229" i="8" s="1"/>
  <c r="Q46" i="10"/>
  <c r="R45" i="10"/>
  <c r="S45" i="10" s="1"/>
  <c r="C231" i="10" s="1"/>
  <c r="Q45" i="12"/>
  <c r="R44" i="12"/>
  <c r="D231" i="9"/>
  <c r="D230" i="9"/>
  <c r="Q46" i="7"/>
  <c r="R45" i="7"/>
  <c r="S45" i="7" s="1"/>
  <c r="Q45" i="11"/>
  <c r="R44" i="11"/>
  <c r="S44" i="11" s="1"/>
  <c r="C228" i="12"/>
  <c r="D228" i="11"/>
  <c r="T36" i="9"/>
  <c r="R47" i="9"/>
  <c r="AB54" i="18" l="1"/>
  <c r="AC54" i="18" s="1"/>
  <c r="Z56" i="18"/>
  <c r="AA55" i="18"/>
  <c r="C253" i="18"/>
  <c r="AQ58" i="16"/>
  <c r="D259" i="16" s="1"/>
  <c r="AQ57" i="16"/>
  <c r="AP57" i="16"/>
  <c r="AL60" i="16"/>
  <c r="AN59" i="16"/>
  <c r="AM59" i="16"/>
  <c r="AO59" i="16" s="1"/>
  <c r="AP58" i="16"/>
  <c r="C259" i="16" s="1"/>
  <c r="AN45" i="14"/>
  <c r="AM45" i="14"/>
  <c r="AO45" i="14" s="1"/>
  <c r="Q46" i="12"/>
  <c r="R45" i="12"/>
  <c r="S45" i="12" s="1"/>
  <c r="C231" i="12" s="1"/>
  <c r="D228" i="12"/>
  <c r="D227" i="12"/>
  <c r="S47" i="9"/>
  <c r="R48" i="9"/>
  <c r="R46" i="7"/>
  <c r="S46" i="7" s="1"/>
  <c r="C232" i="7" s="1"/>
  <c r="Q47" i="7"/>
  <c r="U36" i="9"/>
  <c r="T37" i="9"/>
  <c r="C230" i="11"/>
  <c r="Q46" i="8"/>
  <c r="R45" i="8"/>
  <c r="S45" i="8" s="1"/>
  <c r="C231" i="8" s="1"/>
  <c r="R45" i="11"/>
  <c r="S45" i="11" s="1"/>
  <c r="C231" i="11" s="1"/>
  <c r="Q46" i="11"/>
  <c r="C231" i="7"/>
  <c r="S44" i="12"/>
  <c r="Q47" i="10"/>
  <c r="R46" i="10"/>
  <c r="S46" i="10" s="1"/>
  <c r="C232" i="10" s="1"/>
  <c r="D230" i="10"/>
  <c r="C254" i="18" l="1"/>
  <c r="Z57" i="18"/>
  <c r="AA56" i="18"/>
  <c r="AB56" i="18" s="1"/>
  <c r="AB55" i="18"/>
  <c r="AC55" i="18" s="1"/>
  <c r="AQ45" i="14"/>
  <c r="D177" i="14" s="1"/>
  <c r="AQ59" i="16"/>
  <c r="D260" i="16" s="1"/>
  <c r="D258" i="16"/>
  <c r="AL61" i="16"/>
  <c r="AM60" i="16"/>
  <c r="AO60" i="16" s="1"/>
  <c r="AN60" i="16"/>
  <c r="AP59" i="16"/>
  <c r="C260" i="16" s="1"/>
  <c r="C258" i="16"/>
  <c r="AP45" i="14"/>
  <c r="C177" i="14" s="1"/>
  <c r="Q47" i="11"/>
  <c r="R46" i="11"/>
  <c r="S46" i="11" s="1"/>
  <c r="C232" i="11" s="1"/>
  <c r="D231" i="11" s="1"/>
  <c r="C230" i="12"/>
  <c r="D230" i="11"/>
  <c r="D229" i="11"/>
  <c r="T38" i="9"/>
  <c r="U37" i="9"/>
  <c r="V37" i="9" s="1"/>
  <c r="C235" i="9" s="1"/>
  <c r="V36" i="9"/>
  <c r="C233" i="9"/>
  <c r="S48" i="9"/>
  <c r="Q47" i="8"/>
  <c r="R46" i="8"/>
  <c r="S46" i="8" s="1"/>
  <c r="C232" i="8" s="1"/>
  <c r="R47" i="10"/>
  <c r="T36" i="10"/>
  <c r="D231" i="7"/>
  <c r="D230" i="7"/>
  <c r="D231" i="10"/>
  <c r="R47" i="7"/>
  <c r="T36" i="7"/>
  <c r="D230" i="8"/>
  <c r="R46" i="12"/>
  <c r="S46" i="12" s="1"/>
  <c r="C232" i="12" s="1"/>
  <c r="D231" i="12" s="1"/>
  <c r="Q47" i="12"/>
  <c r="C255" i="18" l="1"/>
  <c r="AC56" i="18"/>
  <c r="C256" i="18" s="1"/>
  <c r="Z58" i="18"/>
  <c r="AA57" i="18"/>
  <c r="AB57" i="18" s="1"/>
  <c r="AQ60" i="16"/>
  <c r="AP60" i="16"/>
  <c r="C261" i="16" s="1"/>
  <c r="AL62" i="16"/>
  <c r="AM61" i="16"/>
  <c r="AN61" i="16"/>
  <c r="AL46" i="14"/>
  <c r="S47" i="7"/>
  <c r="R48" i="7"/>
  <c r="S47" i="10"/>
  <c r="R48" i="10"/>
  <c r="T37" i="7"/>
  <c r="U36" i="7"/>
  <c r="T37" i="10"/>
  <c r="U36" i="10"/>
  <c r="C234" i="9"/>
  <c r="D234" i="9" s="1"/>
  <c r="T39" i="9"/>
  <c r="U38" i="9"/>
  <c r="R47" i="12"/>
  <c r="T36" i="12"/>
  <c r="D232" i="9"/>
  <c r="D230" i="12"/>
  <c r="D229" i="12"/>
  <c r="T36" i="8"/>
  <c r="R47" i="8"/>
  <c r="D231" i="8"/>
  <c r="T36" i="11"/>
  <c r="R47" i="11"/>
  <c r="Z59" i="18" l="1"/>
  <c r="AA58" i="18"/>
  <c r="AB58" i="18" s="1"/>
  <c r="AC57" i="18"/>
  <c r="AM62" i="16"/>
  <c r="AO62" i="16" s="1"/>
  <c r="AL63" i="16"/>
  <c r="AN62" i="16"/>
  <c r="AO61" i="16"/>
  <c r="AP61" i="16" s="1"/>
  <c r="D261" i="16"/>
  <c r="AN46" i="14"/>
  <c r="AM46" i="14"/>
  <c r="AO46" i="14" s="1"/>
  <c r="U36" i="12"/>
  <c r="T37" i="12"/>
  <c r="V36" i="7"/>
  <c r="U39" i="9"/>
  <c r="V39" i="9" s="1"/>
  <c r="C237" i="9" s="1"/>
  <c r="T40" i="9"/>
  <c r="T38" i="10"/>
  <c r="U37" i="10"/>
  <c r="V37" i="10" s="1"/>
  <c r="C235" i="10" s="1"/>
  <c r="C233" i="10"/>
  <c r="S48" i="10"/>
  <c r="S47" i="11"/>
  <c r="R48" i="11"/>
  <c r="S47" i="8"/>
  <c r="R48" i="8"/>
  <c r="S47" i="12"/>
  <c r="R48" i="12"/>
  <c r="T38" i="7"/>
  <c r="U37" i="7"/>
  <c r="V37" i="7" s="1"/>
  <c r="C235" i="7" s="1"/>
  <c r="C233" i="7"/>
  <c r="S48" i="7"/>
  <c r="U36" i="11"/>
  <c r="T37" i="11"/>
  <c r="T37" i="8"/>
  <c r="U36" i="8"/>
  <c r="D233" i="9"/>
  <c r="V38" i="9"/>
  <c r="V36" i="10"/>
  <c r="C257" i="18" l="1"/>
  <c r="AC58" i="18"/>
  <c r="C258" i="18" s="1"/>
  <c r="Z60" i="18"/>
  <c r="AA59" i="18"/>
  <c r="AQ46" i="14"/>
  <c r="D178" i="14" s="1"/>
  <c r="C262" i="16"/>
  <c r="AQ61" i="16"/>
  <c r="AM63" i="16"/>
  <c r="AO63" i="16" s="1"/>
  <c r="AL64" i="16"/>
  <c r="AN63" i="16"/>
  <c r="AP62" i="16"/>
  <c r="C263" i="16" s="1"/>
  <c r="AQ62" i="16"/>
  <c r="D263" i="16" s="1"/>
  <c r="AP46" i="14"/>
  <c r="C178" i="14" s="1"/>
  <c r="AL47" i="14"/>
  <c r="T41" i="9"/>
  <c r="U40" i="9"/>
  <c r="C234" i="7"/>
  <c r="D234" i="7" s="1"/>
  <c r="C236" i="9"/>
  <c r="V36" i="11"/>
  <c r="T39" i="10"/>
  <c r="U38" i="10"/>
  <c r="C233" i="8"/>
  <c r="S48" i="8"/>
  <c r="D232" i="10"/>
  <c r="U37" i="12"/>
  <c r="V37" i="12" s="1"/>
  <c r="C235" i="12" s="1"/>
  <c r="T38" i="12"/>
  <c r="C233" i="11"/>
  <c r="S48" i="11"/>
  <c r="T39" i="7"/>
  <c r="U38" i="7"/>
  <c r="V38" i="7" s="1"/>
  <c r="C236" i="7" s="1"/>
  <c r="D235" i="7" s="1"/>
  <c r="C234" i="10"/>
  <c r="D234" i="10" s="1"/>
  <c r="V36" i="8"/>
  <c r="U37" i="8"/>
  <c r="V37" i="8" s="1"/>
  <c r="C235" i="8" s="1"/>
  <c r="T38" i="8"/>
  <c r="T38" i="11"/>
  <c r="U37" i="11"/>
  <c r="V37" i="11" s="1"/>
  <c r="C235" i="11" s="1"/>
  <c r="D232" i="7"/>
  <c r="C233" i="12"/>
  <c r="S48" i="12"/>
  <c r="V36" i="12"/>
  <c r="Z61" i="18" l="1"/>
  <c r="AA60" i="18"/>
  <c r="AB59" i="18"/>
  <c r="AC59" i="18" s="1"/>
  <c r="C259" i="18" s="1"/>
  <c r="AQ63" i="16"/>
  <c r="D264" i="16" s="1"/>
  <c r="D262" i="16"/>
  <c r="AM64" i="16"/>
  <c r="AO64" i="16" s="1"/>
  <c r="AN64" i="16"/>
  <c r="AL65" i="16"/>
  <c r="AP63" i="16"/>
  <c r="C264" i="16" s="1"/>
  <c r="AN47" i="14"/>
  <c r="AM47" i="14"/>
  <c r="AO47" i="14" s="1"/>
  <c r="AP47" i="14" s="1"/>
  <c r="C179" i="14" s="1"/>
  <c r="D233" i="10"/>
  <c r="C234" i="8"/>
  <c r="D234" i="8" s="1"/>
  <c r="T40" i="10"/>
  <c r="U39" i="10"/>
  <c r="V39" i="10" s="1"/>
  <c r="C237" i="10" s="1"/>
  <c r="D233" i="7"/>
  <c r="U39" i="7"/>
  <c r="V39" i="7" s="1"/>
  <c r="C237" i="7" s="1"/>
  <c r="T40" i="7"/>
  <c r="D232" i="11"/>
  <c r="C234" i="11"/>
  <c r="D234" i="11" s="1"/>
  <c r="T39" i="8"/>
  <c r="U38" i="8"/>
  <c r="V38" i="8" s="1"/>
  <c r="C236" i="8" s="1"/>
  <c r="D236" i="9"/>
  <c r="D235" i="9"/>
  <c r="D233" i="8"/>
  <c r="D232" i="8"/>
  <c r="V40" i="9"/>
  <c r="D236" i="7"/>
  <c r="C234" i="12"/>
  <c r="D234" i="12" s="1"/>
  <c r="D232" i="12"/>
  <c r="U38" i="11"/>
  <c r="V38" i="11" s="1"/>
  <c r="C236" i="11" s="1"/>
  <c r="T39" i="11"/>
  <c r="T39" i="12"/>
  <c r="U38" i="12"/>
  <c r="V38" i="10"/>
  <c r="T42" i="9"/>
  <c r="U41" i="9"/>
  <c r="V41" i="9" s="1"/>
  <c r="C239" i="9" s="1"/>
  <c r="D233" i="11" l="1"/>
  <c r="AB60" i="18"/>
  <c r="AC60" i="18" s="1"/>
  <c r="C260" i="18" s="1"/>
  <c r="AA61" i="18"/>
  <c r="AB61" i="18" s="1"/>
  <c r="Z62" i="18"/>
  <c r="AP64" i="16"/>
  <c r="C265" i="16" s="1"/>
  <c r="AN65" i="16"/>
  <c r="AM65" i="16"/>
  <c r="AL66" i="16"/>
  <c r="AQ64" i="16"/>
  <c r="AL48" i="14"/>
  <c r="AM48" i="14" s="1"/>
  <c r="AQ47" i="14"/>
  <c r="D179" i="14" s="1"/>
  <c r="D233" i="12"/>
  <c r="C236" i="10"/>
  <c r="T43" i="9"/>
  <c r="U42" i="9"/>
  <c r="V42" i="9" s="1"/>
  <c r="C240" i="9" s="1"/>
  <c r="V38" i="12"/>
  <c r="C238" i="9"/>
  <c r="T40" i="8"/>
  <c r="U39" i="8"/>
  <c r="V39" i="8" s="1"/>
  <c r="C237" i="8" s="1"/>
  <c r="D236" i="8" s="1"/>
  <c r="T41" i="7"/>
  <c r="U40" i="7"/>
  <c r="U40" i="10"/>
  <c r="V40" i="10" s="1"/>
  <c r="C238" i="10" s="1"/>
  <c r="D237" i="10" s="1"/>
  <c r="T41" i="10"/>
  <c r="U39" i="12"/>
  <c r="V39" i="12" s="1"/>
  <c r="C237" i="12" s="1"/>
  <c r="T40" i="12"/>
  <c r="D235" i="11"/>
  <c r="T40" i="11"/>
  <c r="U39" i="11"/>
  <c r="V39" i="11" s="1"/>
  <c r="C237" i="11" s="1"/>
  <c r="D236" i="11" s="1"/>
  <c r="D235" i="8"/>
  <c r="AC61" i="18" l="1"/>
  <c r="C261" i="18" s="1"/>
  <c r="AA62" i="18"/>
  <c r="B66" i="18"/>
  <c r="AN48" i="14"/>
  <c r="D265" i="16"/>
  <c r="AO65" i="16"/>
  <c r="AP65" i="16" s="1"/>
  <c r="C266" i="16" s="1"/>
  <c r="AM66" i="16"/>
  <c r="AO66" i="16" s="1"/>
  <c r="AN66" i="16"/>
  <c r="AL67" i="16"/>
  <c r="AO48" i="14"/>
  <c r="AP48" i="14" s="1"/>
  <c r="C180" i="14" s="1"/>
  <c r="AL49" i="14"/>
  <c r="AM49" i="14" s="1"/>
  <c r="T42" i="10"/>
  <c r="U41" i="10"/>
  <c r="D238" i="9"/>
  <c r="D237" i="9"/>
  <c r="U43" i="9"/>
  <c r="V43" i="9" s="1"/>
  <c r="T44" i="9"/>
  <c r="T41" i="11"/>
  <c r="U40" i="11"/>
  <c r="V40" i="11" s="1"/>
  <c r="T41" i="12"/>
  <c r="U40" i="12"/>
  <c r="V40" i="12" s="1"/>
  <c r="C238" i="12" s="1"/>
  <c r="U41" i="7"/>
  <c r="V41" i="7" s="1"/>
  <c r="C239" i="7" s="1"/>
  <c r="T42" i="7"/>
  <c r="D239" i="9"/>
  <c r="V40" i="7"/>
  <c r="U40" i="8"/>
  <c r="T41" i="8"/>
  <c r="C236" i="12"/>
  <c r="D236" i="10"/>
  <c r="D235" i="10"/>
  <c r="B67" i="18" l="1"/>
  <c r="C66" i="18"/>
  <c r="D66" i="18" s="1"/>
  <c r="AA63" i="18"/>
  <c r="AB62" i="18"/>
  <c r="AB63" i="18" s="1"/>
  <c r="AN49" i="14"/>
  <c r="AQ66" i="16"/>
  <c r="D267" i="16" s="1"/>
  <c r="AP66" i="16"/>
  <c r="C267" i="16" s="1"/>
  <c r="AQ65" i="16"/>
  <c r="D266" i="16" s="1"/>
  <c r="B71" i="16"/>
  <c r="AN67" i="16"/>
  <c r="AM67" i="16"/>
  <c r="AO67" i="16" s="1"/>
  <c r="AO68" i="16" s="1"/>
  <c r="AQ48" i="14"/>
  <c r="D180" i="14" s="1"/>
  <c r="AO49" i="14"/>
  <c r="AP49" i="14" s="1"/>
  <c r="C181" i="14" s="1"/>
  <c r="AL50" i="14"/>
  <c r="T42" i="12"/>
  <c r="U41" i="12"/>
  <c r="V41" i="12" s="1"/>
  <c r="T43" i="10"/>
  <c r="U42" i="10"/>
  <c r="V42" i="10" s="1"/>
  <c r="C240" i="10" s="1"/>
  <c r="V41" i="10"/>
  <c r="D236" i="12"/>
  <c r="D235" i="12"/>
  <c r="C238" i="7"/>
  <c r="U41" i="8"/>
  <c r="V41" i="8" s="1"/>
  <c r="C239" i="8" s="1"/>
  <c r="T42" i="8"/>
  <c r="T43" i="7"/>
  <c r="U42" i="7"/>
  <c r="C238" i="11"/>
  <c r="D237" i="12"/>
  <c r="C241" i="9"/>
  <c r="V40" i="8"/>
  <c r="T42" i="11"/>
  <c r="U41" i="11"/>
  <c r="U44" i="9"/>
  <c r="V44" i="9" s="1"/>
  <c r="C242" i="9" s="1"/>
  <c r="T45" i="9"/>
  <c r="E66" i="18" l="1"/>
  <c r="AC62" i="18"/>
  <c r="B68" i="18"/>
  <c r="C67" i="18"/>
  <c r="AP67" i="16"/>
  <c r="AM68" i="16"/>
  <c r="AQ67" i="16"/>
  <c r="AN68" i="16"/>
  <c r="D71" i="16"/>
  <c r="B72" i="16"/>
  <c r="C71" i="16"/>
  <c r="AQ49" i="14"/>
  <c r="D181" i="14" s="1"/>
  <c r="AN50" i="14"/>
  <c r="AM50" i="14"/>
  <c r="AO50" i="14" s="1"/>
  <c r="AP50" i="14" s="1"/>
  <c r="C238" i="8"/>
  <c r="V42" i="7"/>
  <c r="C239" i="12"/>
  <c r="U42" i="8"/>
  <c r="V42" i="8" s="1"/>
  <c r="C240" i="8" s="1"/>
  <c r="T43" i="8"/>
  <c r="T44" i="10"/>
  <c r="U43" i="10"/>
  <c r="D237" i="11"/>
  <c r="V41" i="11"/>
  <c r="D241" i="9"/>
  <c r="D240" i="9"/>
  <c r="T46" i="9"/>
  <c r="U45" i="9"/>
  <c r="V45" i="9" s="1"/>
  <c r="C243" i="9" s="1"/>
  <c r="U42" i="11"/>
  <c r="V42" i="11" s="1"/>
  <c r="C240" i="11" s="1"/>
  <c r="T43" i="11"/>
  <c r="T44" i="7"/>
  <c r="U43" i="7"/>
  <c r="V43" i="7" s="1"/>
  <c r="C241" i="7" s="1"/>
  <c r="D238" i="7"/>
  <c r="D237" i="7"/>
  <c r="C239" i="10"/>
  <c r="T43" i="12"/>
  <c r="U42" i="12"/>
  <c r="B69" i="18" l="1"/>
  <c r="C68" i="18"/>
  <c r="C262" i="18"/>
  <c r="AC63" i="18"/>
  <c r="C263" i="18"/>
  <c r="D67" i="18"/>
  <c r="D72" i="16"/>
  <c r="C72" i="16"/>
  <c r="E72" i="16" s="1"/>
  <c r="B73" i="16"/>
  <c r="C268" i="16"/>
  <c r="AP68" i="16"/>
  <c r="E71" i="16"/>
  <c r="G71" i="16" s="1"/>
  <c r="D268" i="16"/>
  <c r="AQ68" i="16"/>
  <c r="C182" i="14"/>
  <c r="AQ50" i="14"/>
  <c r="AL51" i="14"/>
  <c r="C239" i="11"/>
  <c r="D239" i="8"/>
  <c r="D238" i="8"/>
  <c r="D237" i="8"/>
  <c r="V42" i="12"/>
  <c r="D239" i="10"/>
  <c r="D238" i="10"/>
  <c r="T47" i="9"/>
  <c r="U46" i="9"/>
  <c r="V46" i="9" s="1"/>
  <c r="C244" i="9" s="1"/>
  <c r="D243" i="9" s="1"/>
  <c r="V43" i="10"/>
  <c r="T44" i="12"/>
  <c r="U43" i="12"/>
  <c r="V43" i="12" s="1"/>
  <c r="C241" i="12" s="1"/>
  <c r="U43" i="11"/>
  <c r="V43" i="11" s="1"/>
  <c r="C241" i="11" s="1"/>
  <c r="T44" i="11"/>
  <c r="T45" i="10"/>
  <c r="U44" i="10"/>
  <c r="V44" i="10" s="1"/>
  <c r="C242" i="10" s="1"/>
  <c r="D238" i="12"/>
  <c r="D242" i="9"/>
  <c r="T45" i="7"/>
  <c r="U44" i="7"/>
  <c r="V44" i="7" s="1"/>
  <c r="C242" i="7" s="1"/>
  <c r="D241" i="7" s="1"/>
  <c r="T44" i="8"/>
  <c r="U43" i="8"/>
  <c r="V43" i="8" s="1"/>
  <c r="C241" i="8" s="1"/>
  <c r="D240" i="8" s="1"/>
  <c r="C240" i="7"/>
  <c r="B70" i="18" l="1"/>
  <c r="C69" i="18"/>
  <c r="D68" i="18"/>
  <c r="E68" i="18" s="1"/>
  <c r="C265" i="18" s="1"/>
  <c r="E67" i="18"/>
  <c r="D269" i="16"/>
  <c r="F71" i="16"/>
  <c r="D73" i="16"/>
  <c r="C73" i="16"/>
  <c r="B74" i="16"/>
  <c r="F72" i="16"/>
  <c r="C270" i="16" s="1"/>
  <c r="G72" i="16"/>
  <c r="D270" i="16" s="1"/>
  <c r="D182" i="14"/>
  <c r="AN51" i="14"/>
  <c r="AM51" i="14"/>
  <c r="AO51" i="14" s="1"/>
  <c r="AP51" i="14" s="1"/>
  <c r="D240" i="7"/>
  <c r="D239" i="7"/>
  <c r="D240" i="11"/>
  <c r="U44" i="12"/>
  <c r="V44" i="12" s="1"/>
  <c r="C242" i="12" s="1"/>
  <c r="D241" i="12" s="1"/>
  <c r="T45" i="12"/>
  <c r="B51" i="9"/>
  <c r="U47" i="9"/>
  <c r="C240" i="12"/>
  <c r="T45" i="8"/>
  <c r="U44" i="8"/>
  <c r="V44" i="8" s="1"/>
  <c r="T46" i="7"/>
  <c r="U45" i="7"/>
  <c r="V45" i="7" s="1"/>
  <c r="T46" i="10"/>
  <c r="U45" i="10"/>
  <c r="V45" i="10" s="1"/>
  <c r="C243" i="10" s="1"/>
  <c r="D242" i="10" s="1"/>
  <c r="D239" i="11"/>
  <c r="D238" i="11"/>
  <c r="U44" i="11"/>
  <c r="V44" i="11" s="1"/>
  <c r="C242" i="11" s="1"/>
  <c r="T45" i="11"/>
  <c r="C241" i="10"/>
  <c r="D69" i="18" l="1"/>
  <c r="E69" i="18" s="1"/>
  <c r="C264" i="18"/>
  <c r="B71" i="18"/>
  <c r="C70" i="18"/>
  <c r="B75" i="16"/>
  <c r="D74" i="16"/>
  <c r="C74" i="16"/>
  <c r="C269" i="16"/>
  <c r="E73" i="16"/>
  <c r="F73" i="16" s="1"/>
  <c r="C271" i="16" s="1"/>
  <c r="C183" i="14"/>
  <c r="AL52" i="14"/>
  <c r="AQ51" i="14"/>
  <c r="C243" i="7"/>
  <c r="U45" i="12"/>
  <c r="V45" i="12" s="1"/>
  <c r="T46" i="12"/>
  <c r="D241" i="10"/>
  <c r="D240" i="10"/>
  <c r="B52" i="9"/>
  <c r="C51" i="9"/>
  <c r="U46" i="7"/>
  <c r="V46" i="7" s="1"/>
  <c r="C244" i="7" s="1"/>
  <c r="T47" i="7"/>
  <c r="D240" i="12"/>
  <c r="D239" i="12"/>
  <c r="T46" i="11"/>
  <c r="U45" i="11"/>
  <c r="V45" i="11" s="1"/>
  <c r="C243" i="11" s="1"/>
  <c r="D242" i="11" s="1"/>
  <c r="T47" i="10"/>
  <c r="U46" i="10"/>
  <c r="V46" i="10" s="1"/>
  <c r="C244" i="10" s="1"/>
  <c r="D243" i="10" s="1"/>
  <c r="T46" i="8"/>
  <c r="U45" i="8"/>
  <c r="V45" i="8" s="1"/>
  <c r="C243" i="8" s="1"/>
  <c r="C242" i="8"/>
  <c r="V47" i="9"/>
  <c r="U48" i="9"/>
  <c r="D241" i="11"/>
  <c r="C266" i="18" l="1"/>
  <c r="B72" i="18"/>
  <c r="C71" i="18"/>
  <c r="D71" i="18" s="1"/>
  <c r="D70" i="18"/>
  <c r="E70" i="18" s="1"/>
  <c r="C267" i="18" s="1"/>
  <c r="G73" i="16"/>
  <c r="D271" i="16" s="1"/>
  <c r="E74" i="16"/>
  <c r="F74" i="16" s="1"/>
  <c r="D75" i="16"/>
  <c r="C75" i="16"/>
  <c r="E75" i="16" s="1"/>
  <c r="B76" i="16"/>
  <c r="D183" i="14"/>
  <c r="AN52" i="14"/>
  <c r="AN53" i="14" s="1"/>
  <c r="AM52" i="14"/>
  <c r="AM53" i="14" s="1"/>
  <c r="D243" i="7"/>
  <c r="D242" i="7"/>
  <c r="U47" i="10"/>
  <c r="B51" i="10"/>
  <c r="U46" i="8"/>
  <c r="V46" i="8" s="1"/>
  <c r="C244" i="8" s="1"/>
  <c r="T47" i="8"/>
  <c r="U46" i="11"/>
  <c r="V46" i="11" s="1"/>
  <c r="C244" i="11" s="1"/>
  <c r="D243" i="11" s="1"/>
  <c r="T47" i="11"/>
  <c r="U47" i="7"/>
  <c r="B51" i="7"/>
  <c r="D51" i="9"/>
  <c r="T47" i="12"/>
  <c r="U46" i="12"/>
  <c r="V46" i="12" s="1"/>
  <c r="C244" i="12" s="1"/>
  <c r="C245" i="9"/>
  <c r="V48" i="9"/>
  <c r="D242" i="8"/>
  <c r="D241" i="8"/>
  <c r="B53" i="9"/>
  <c r="C52" i="9"/>
  <c r="D52" i="9" s="1"/>
  <c r="C247" i="9" s="1"/>
  <c r="C243" i="12"/>
  <c r="E71" i="18" l="1"/>
  <c r="C268" i="18" s="1"/>
  <c r="B73" i="18"/>
  <c r="C72" i="18"/>
  <c r="D72" i="18" s="1"/>
  <c r="C272" i="16"/>
  <c r="D76" i="16"/>
  <c r="C76" i="16"/>
  <c r="B77" i="16"/>
  <c r="G74" i="16"/>
  <c r="F75" i="16"/>
  <c r="C273" i="16" s="1"/>
  <c r="G75" i="16"/>
  <c r="D273" i="16" s="1"/>
  <c r="AO52" i="14"/>
  <c r="AO53" i="14" s="1"/>
  <c r="D243" i="12"/>
  <c r="D242" i="12"/>
  <c r="B52" i="7"/>
  <c r="C51" i="7"/>
  <c r="B51" i="8"/>
  <c r="U47" i="8"/>
  <c r="V47" i="10"/>
  <c r="U48" i="10"/>
  <c r="B51" i="12"/>
  <c r="U47" i="12"/>
  <c r="V47" i="7"/>
  <c r="U48" i="7"/>
  <c r="B54" i="9"/>
  <c r="C53" i="9"/>
  <c r="D53" i="9" s="1"/>
  <c r="C248" i="9" s="1"/>
  <c r="C246" i="9"/>
  <c r="D246" i="9" s="1"/>
  <c r="U47" i="11"/>
  <c r="B51" i="11"/>
  <c r="D243" i="8"/>
  <c r="D244" i="9"/>
  <c r="B52" i="10"/>
  <c r="C51" i="10"/>
  <c r="E72" i="18" l="1"/>
  <c r="B74" i="18"/>
  <c r="C73" i="18"/>
  <c r="D272" i="16"/>
  <c r="E76" i="16"/>
  <c r="F76" i="16" s="1"/>
  <c r="D77" i="16"/>
  <c r="C77" i="16"/>
  <c r="B78" i="16"/>
  <c r="AP52" i="14"/>
  <c r="B56" i="14" s="1"/>
  <c r="D56" i="14" s="1"/>
  <c r="AQ52" i="14"/>
  <c r="D184" i="14" s="1"/>
  <c r="V47" i="12"/>
  <c r="U48" i="12"/>
  <c r="C245" i="10"/>
  <c r="V48" i="10"/>
  <c r="C52" i="7"/>
  <c r="D52" i="7" s="1"/>
  <c r="C247" i="7" s="1"/>
  <c r="B53" i="7"/>
  <c r="C52" i="10"/>
  <c r="D52" i="10" s="1"/>
  <c r="C247" i="10" s="1"/>
  <c r="B53" i="10"/>
  <c r="D245" i="9"/>
  <c r="V47" i="11"/>
  <c r="U48" i="11"/>
  <c r="D247" i="9"/>
  <c r="B52" i="12"/>
  <c r="C51" i="12"/>
  <c r="V47" i="8"/>
  <c r="U48" i="8"/>
  <c r="B52" i="8"/>
  <c r="C51" i="8"/>
  <c r="D51" i="10"/>
  <c r="B52" i="11"/>
  <c r="C51" i="11"/>
  <c r="B55" i="9"/>
  <c r="C54" i="9"/>
  <c r="C245" i="7"/>
  <c r="V48" i="7"/>
  <c r="D51" i="7"/>
  <c r="D73" i="18" l="1"/>
  <c r="E73" i="18" s="1"/>
  <c r="C270" i="18" s="1"/>
  <c r="B75" i="18"/>
  <c r="C74" i="18"/>
  <c r="C269" i="18"/>
  <c r="C56" i="14"/>
  <c r="E56" i="14" s="1"/>
  <c r="G56" i="14" s="1"/>
  <c r="D185" i="14" s="1"/>
  <c r="AQ53" i="14"/>
  <c r="AP53" i="14"/>
  <c r="C184" i="14"/>
  <c r="C274" i="16"/>
  <c r="G76" i="16"/>
  <c r="E77" i="16"/>
  <c r="G77" i="16" s="1"/>
  <c r="D275" i="16" s="1"/>
  <c r="D78" i="16"/>
  <c r="C78" i="16"/>
  <c r="E78" i="16" s="1"/>
  <c r="B79" i="16"/>
  <c r="C245" i="11"/>
  <c r="V48" i="11"/>
  <c r="B53" i="11"/>
  <c r="C52" i="11"/>
  <c r="D52" i="11" s="1"/>
  <c r="C247" i="11" s="1"/>
  <c r="D54" i="9"/>
  <c r="B56" i="9"/>
  <c r="C55" i="9"/>
  <c r="D55" i="9" s="1"/>
  <c r="C250" i="9" s="1"/>
  <c r="C245" i="8"/>
  <c r="V48" i="8"/>
  <c r="C53" i="10"/>
  <c r="B54" i="10"/>
  <c r="D244" i="10"/>
  <c r="D51" i="8"/>
  <c r="B53" i="12"/>
  <c r="C52" i="12"/>
  <c r="D52" i="12" s="1"/>
  <c r="C247" i="12" s="1"/>
  <c r="C245" i="12"/>
  <c r="V48" i="12"/>
  <c r="C52" i="8"/>
  <c r="D52" i="8" s="1"/>
  <c r="C247" i="8" s="1"/>
  <c r="B53" i="8"/>
  <c r="D244" i="7"/>
  <c r="C246" i="10"/>
  <c r="D246" i="10" s="1"/>
  <c r="C246" i="7"/>
  <c r="D246" i="7" s="1"/>
  <c r="D51" i="11"/>
  <c r="D51" i="12"/>
  <c r="B54" i="7"/>
  <c r="C53" i="7"/>
  <c r="D53" i="7" s="1"/>
  <c r="C248" i="7" s="1"/>
  <c r="D247" i="7" s="1"/>
  <c r="B76" i="18" l="1"/>
  <c r="C75" i="18"/>
  <c r="D74" i="18"/>
  <c r="E74" i="18" s="1"/>
  <c r="C271" i="18" s="1"/>
  <c r="F56" i="14"/>
  <c r="D274" i="16"/>
  <c r="D79" i="16"/>
  <c r="C79" i="16"/>
  <c r="E79" i="16" s="1"/>
  <c r="B80" i="16"/>
  <c r="F77" i="16"/>
  <c r="F78" i="16"/>
  <c r="C276" i="16" s="1"/>
  <c r="G78" i="16"/>
  <c r="D276" i="16" s="1"/>
  <c r="C185" i="14"/>
  <c r="B57" i="14"/>
  <c r="B55" i="10"/>
  <c r="C54" i="10"/>
  <c r="D54" i="10" s="1"/>
  <c r="C249" i="10" s="1"/>
  <c r="C53" i="8"/>
  <c r="D53" i="8" s="1"/>
  <c r="C248" i="8" s="1"/>
  <c r="B54" i="8"/>
  <c r="D244" i="12"/>
  <c r="D53" i="10"/>
  <c r="C249" i="9"/>
  <c r="D245" i="11"/>
  <c r="D244" i="11"/>
  <c r="C54" i="7"/>
  <c r="B55" i="7"/>
  <c r="C246" i="12"/>
  <c r="D246" i="12" s="1"/>
  <c r="D247" i="8"/>
  <c r="B54" i="12"/>
  <c r="C53" i="12"/>
  <c r="D245" i="10"/>
  <c r="B57" i="9"/>
  <c r="C56" i="9"/>
  <c r="C246" i="11"/>
  <c r="D246" i="11" s="1"/>
  <c r="C246" i="8"/>
  <c r="D246" i="8" s="1"/>
  <c r="C53" i="11"/>
  <c r="B54" i="11"/>
  <c r="D245" i="7"/>
  <c r="D244" i="8"/>
  <c r="D245" i="8" l="1"/>
  <c r="D75" i="18"/>
  <c r="E75" i="18" s="1"/>
  <c r="C272" i="18" s="1"/>
  <c r="B77" i="18"/>
  <c r="C76" i="18"/>
  <c r="D76" i="18" s="1"/>
  <c r="G79" i="16"/>
  <c r="D277" i="16" s="1"/>
  <c r="C275" i="16"/>
  <c r="D80" i="16"/>
  <c r="C80" i="16"/>
  <c r="E80" i="16" s="1"/>
  <c r="B81" i="16"/>
  <c r="F79" i="16"/>
  <c r="C277" i="16" s="1"/>
  <c r="D57" i="14"/>
  <c r="C57" i="14"/>
  <c r="E57" i="14" s="1"/>
  <c r="D53" i="11"/>
  <c r="C248" i="10"/>
  <c r="D245" i="12"/>
  <c r="B56" i="10"/>
  <c r="C55" i="10"/>
  <c r="D249" i="9"/>
  <c r="D248" i="9"/>
  <c r="B55" i="8"/>
  <c r="C54" i="8"/>
  <c r="B55" i="11"/>
  <c r="C54" i="11"/>
  <c r="D54" i="11" s="1"/>
  <c r="C249" i="11" s="1"/>
  <c r="D54" i="7"/>
  <c r="D56" i="9"/>
  <c r="D53" i="12"/>
  <c r="B58" i="9"/>
  <c r="C57" i="9"/>
  <c r="D57" i="9" s="1"/>
  <c r="C252" i="9" s="1"/>
  <c r="B55" i="12"/>
  <c r="C54" i="12"/>
  <c r="D54" i="12" s="1"/>
  <c r="C249" i="12" s="1"/>
  <c r="B56" i="7"/>
  <c r="C55" i="7"/>
  <c r="D55" i="7" s="1"/>
  <c r="C250" i="7" s="1"/>
  <c r="E76" i="18" l="1"/>
  <c r="C273" i="18" s="1"/>
  <c r="C77" i="18"/>
  <c r="F66" i="18"/>
  <c r="G57" i="14"/>
  <c r="D186" i="14" s="1"/>
  <c r="G80" i="16"/>
  <c r="D278" i="16" s="1"/>
  <c r="D81" i="16"/>
  <c r="C81" i="16"/>
  <c r="E81" i="16" s="1"/>
  <c r="B82" i="16"/>
  <c r="F80" i="16"/>
  <c r="C278" i="16" s="1"/>
  <c r="F57" i="14"/>
  <c r="C186" i="14" s="1"/>
  <c r="B56" i="12"/>
  <c r="C55" i="12"/>
  <c r="D55" i="12" s="1"/>
  <c r="C250" i="12" s="1"/>
  <c r="D249" i="12" s="1"/>
  <c r="D55" i="10"/>
  <c r="C249" i="7"/>
  <c r="D54" i="8"/>
  <c r="C56" i="10"/>
  <c r="D56" i="10" s="1"/>
  <c r="C251" i="10" s="1"/>
  <c r="B57" i="10"/>
  <c r="B59" i="9"/>
  <c r="C58" i="9"/>
  <c r="D58" i="9" s="1"/>
  <c r="C253" i="9" s="1"/>
  <c r="C248" i="11"/>
  <c r="C248" i="12"/>
  <c r="C56" i="7"/>
  <c r="B57" i="7"/>
  <c r="C251" i="9"/>
  <c r="C55" i="8"/>
  <c r="D55" i="8" s="1"/>
  <c r="C250" i="8" s="1"/>
  <c r="B56" i="8"/>
  <c r="C55" i="11"/>
  <c r="D55" i="11" s="1"/>
  <c r="C250" i="11" s="1"/>
  <c r="B56" i="11"/>
  <c r="D248" i="10"/>
  <c r="D247" i="10"/>
  <c r="F67" i="18" l="1"/>
  <c r="G66" i="18"/>
  <c r="C78" i="18"/>
  <c r="D77" i="18"/>
  <c r="D78" i="18" s="1"/>
  <c r="D82" i="16"/>
  <c r="C82" i="16"/>
  <c r="E82" i="16" s="1"/>
  <c r="E83" i="16" s="1"/>
  <c r="H71" i="16"/>
  <c r="F81" i="16"/>
  <c r="C279" i="16" s="1"/>
  <c r="G81" i="16"/>
  <c r="D279" i="16" s="1"/>
  <c r="B58" i="14"/>
  <c r="C57" i="10"/>
  <c r="B58" i="10"/>
  <c r="B57" i="11"/>
  <c r="C56" i="11"/>
  <c r="D56" i="11" s="1"/>
  <c r="C56" i="8"/>
  <c r="D56" i="8" s="1"/>
  <c r="C251" i="8" s="1"/>
  <c r="D250" i="8" s="1"/>
  <c r="B57" i="8"/>
  <c r="D251" i="9"/>
  <c r="D250" i="9"/>
  <c r="D248" i="11"/>
  <c r="D247" i="11"/>
  <c r="D249" i="7"/>
  <c r="D248" i="7"/>
  <c r="C250" i="10"/>
  <c r="B58" i="7"/>
  <c r="C57" i="7"/>
  <c r="D57" i="7" s="1"/>
  <c r="C252" i="7" s="1"/>
  <c r="D248" i="12"/>
  <c r="D247" i="12"/>
  <c r="B60" i="9"/>
  <c r="C59" i="9"/>
  <c r="D59" i="9" s="1"/>
  <c r="D249" i="11"/>
  <c r="D56" i="7"/>
  <c r="C249" i="8"/>
  <c r="D252" i="9"/>
  <c r="C56" i="12"/>
  <c r="B57" i="12"/>
  <c r="E77" i="18" l="1"/>
  <c r="H66" i="18"/>
  <c r="I66" i="18" s="1"/>
  <c r="F68" i="18"/>
  <c r="G67" i="18"/>
  <c r="H72" i="16"/>
  <c r="J71" i="16"/>
  <c r="I71" i="16"/>
  <c r="K71" i="16" s="1"/>
  <c r="F82" i="16"/>
  <c r="C83" i="16"/>
  <c r="G82" i="16"/>
  <c r="D83" i="16"/>
  <c r="D58" i="14"/>
  <c r="C58" i="14"/>
  <c r="E58" i="14" s="1"/>
  <c r="D250" i="10"/>
  <c r="D249" i="10"/>
  <c r="C57" i="11"/>
  <c r="B58" i="11"/>
  <c r="C58" i="7"/>
  <c r="B59" i="7"/>
  <c r="C251" i="11"/>
  <c r="B58" i="12"/>
  <c r="C57" i="12"/>
  <c r="D57" i="12" s="1"/>
  <c r="C252" i="12" s="1"/>
  <c r="D249" i="8"/>
  <c r="D248" i="8"/>
  <c r="C251" i="7"/>
  <c r="C254" i="9"/>
  <c r="B58" i="8"/>
  <c r="C57" i="8"/>
  <c r="B59" i="10"/>
  <c r="C58" i="10"/>
  <c r="D58" i="10" s="1"/>
  <c r="C253" i="10" s="1"/>
  <c r="D56" i="12"/>
  <c r="B61" i="9"/>
  <c r="C60" i="9"/>
  <c r="D60" i="9" s="1"/>
  <c r="C255" i="9" s="1"/>
  <c r="D57" i="10"/>
  <c r="C275" i="18" l="1"/>
  <c r="C274" i="18"/>
  <c r="E78" i="18"/>
  <c r="H67" i="18"/>
  <c r="F69" i="18"/>
  <c r="G68" i="18"/>
  <c r="G58" i="14"/>
  <c r="D187" i="14" s="1"/>
  <c r="C280" i="16"/>
  <c r="F83" i="16"/>
  <c r="H73" i="16"/>
  <c r="I72" i="16"/>
  <c r="K72" i="16" s="1"/>
  <c r="J72" i="16"/>
  <c r="L71" i="16"/>
  <c r="D280" i="16"/>
  <c r="G83" i="16"/>
  <c r="M71" i="16"/>
  <c r="F58" i="14"/>
  <c r="C187" i="14" s="1"/>
  <c r="C252" i="10"/>
  <c r="B62" i="9"/>
  <c r="C61" i="9"/>
  <c r="D61" i="9" s="1"/>
  <c r="C256" i="9" s="1"/>
  <c r="C251" i="12"/>
  <c r="C58" i="8"/>
  <c r="D58" i="8" s="1"/>
  <c r="C253" i="8" s="1"/>
  <c r="B59" i="8"/>
  <c r="D251" i="7"/>
  <c r="D250" i="7"/>
  <c r="C58" i="12"/>
  <c r="B59" i="12"/>
  <c r="D58" i="7"/>
  <c r="D57" i="8"/>
  <c r="B60" i="7"/>
  <c r="C59" i="7"/>
  <c r="D59" i="7" s="1"/>
  <c r="C254" i="7" s="1"/>
  <c r="D57" i="11"/>
  <c r="B60" i="10"/>
  <c r="C59" i="10"/>
  <c r="D254" i="9"/>
  <c r="D253" i="9"/>
  <c r="D250" i="11"/>
  <c r="B59" i="11"/>
  <c r="C58" i="11"/>
  <c r="D58" i="11" s="1"/>
  <c r="C253" i="11" s="1"/>
  <c r="H68" i="18" l="1"/>
  <c r="I67" i="18"/>
  <c r="F70" i="18"/>
  <c r="G69" i="18"/>
  <c r="M72" i="16"/>
  <c r="D282" i="16" s="1"/>
  <c r="D281" i="16"/>
  <c r="C281" i="16"/>
  <c r="L72" i="16"/>
  <c r="C282" i="16" s="1"/>
  <c r="H74" i="16"/>
  <c r="J73" i="16"/>
  <c r="I73" i="16"/>
  <c r="K73" i="16" s="1"/>
  <c r="B59" i="14"/>
  <c r="B61" i="10"/>
  <c r="C60" i="10"/>
  <c r="D60" i="10" s="1"/>
  <c r="C255" i="10" s="1"/>
  <c r="C252" i="11"/>
  <c r="C59" i="12"/>
  <c r="D59" i="12" s="1"/>
  <c r="C254" i="12" s="1"/>
  <c r="B60" i="12"/>
  <c r="B60" i="8"/>
  <c r="C59" i="8"/>
  <c r="D59" i="8" s="1"/>
  <c r="C254" i="8" s="1"/>
  <c r="D251" i="12"/>
  <c r="D250" i="12"/>
  <c r="B60" i="11"/>
  <c r="C59" i="11"/>
  <c r="D59" i="11" s="1"/>
  <c r="C254" i="11" s="1"/>
  <c r="D253" i="11" s="1"/>
  <c r="C252" i="8"/>
  <c r="D58" i="12"/>
  <c r="C62" i="9"/>
  <c r="E51" i="9"/>
  <c r="D59" i="10"/>
  <c r="C253" i="7"/>
  <c r="D252" i="10"/>
  <c r="D251" i="10"/>
  <c r="B61" i="7"/>
  <c r="C60" i="7"/>
  <c r="D60" i="7" s="1"/>
  <c r="C255" i="7" s="1"/>
  <c r="D255" i="9"/>
  <c r="F71" i="18" l="1"/>
  <c r="G70" i="18"/>
  <c r="C276" i="18"/>
  <c r="I68" i="18"/>
  <c r="C277" i="18" s="1"/>
  <c r="H69" i="18"/>
  <c r="I69" i="18" s="1"/>
  <c r="C278" i="18" s="1"/>
  <c r="M73" i="16"/>
  <c r="D283" i="16" s="1"/>
  <c r="H75" i="16"/>
  <c r="I74" i="16"/>
  <c r="K74" i="16" s="1"/>
  <c r="J74" i="16"/>
  <c r="L73" i="16"/>
  <c r="D59" i="14"/>
  <c r="C59" i="14"/>
  <c r="E59" i="14" s="1"/>
  <c r="C254" i="10"/>
  <c r="D252" i="8"/>
  <c r="D251" i="8"/>
  <c r="C61" i="7"/>
  <c r="D61" i="7" s="1"/>
  <c r="C256" i="7" s="1"/>
  <c r="B62" i="7"/>
  <c r="F51" i="9"/>
  <c r="E52" i="9"/>
  <c r="C253" i="12"/>
  <c r="D254" i="7"/>
  <c r="B61" i="8"/>
  <c r="C60" i="8"/>
  <c r="D60" i="8" s="1"/>
  <c r="C255" i="8" s="1"/>
  <c r="D254" i="8" s="1"/>
  <c r="B62" i="10"/>
  <c r="C61" i="10"/>
  <c r="D61" i="10" s="1"/>
  <c r="C256" i="10" s="1"/>
  <c r="D255" i="10" s="1"/>
  <c r="D252" i="11"/>
  <c r="D251" i="11"/>
  <c r="B61" i="12"/>
  <c r="C60" i="12"/>
  <c r="D60" i="12" s="1"/>
  <c r="C255" i="12" s="1"/>
  <c r="D254" i="12" s="1"/>
  <c r="D253" i="7"/>
  <c r="D252" i="7"/>
  <c r="D62" i="9"/>
  <c r="C63" i="9"/>
  <c r="D253" i="8"/>
  <c r="B61" i="11"/>
  <c r="C60" i="11"/>
  <c r="D60" i="11" s="1"/>
  <c r="C255" i="11" s="1"/>
  <c r="F72" i="18" l="1"/>
  <c r="G71" i="18"/>
  <c r="H71" i="18" s="1"/>
  <c r="H70" i="18"/>
  <c r="I70" i="18" s="1"/>
  <c r="G59" i="14"/>
  <c r="D188" i="14" s="1"/>
  <c r="C283" i="16"/>
  <c r="H76" i="16"/>
  <c r="J75" i="16"/>
  <c r="I75" i="16"/>
  <c r="K75" i="16" s="1"/>
  <c r="M74" i="16"/>
  <c r="L74" i="16"/>
  <c r="C284" i="16" s="1"/>
  <c r="F59" i="14"/>
  <c r="C188" i="14" s="1"/>
  <c r="C257" i="9"/>
  <c r="D63" i="9"/>
  <c r="C61" i="12"/>
  <c r="D61" i="12" s="1"/>
  <c r="B62" i="12"/>
  <c r="E51" i="10"/>
  <c r="C62" i="10"/>
  <c r="E51" i="7"/>
  <c r="C62" i="7"/>
  <c r="D253" i="12"/>
  <c r="D252" i="12"/>
  <c r="D254" i="11"/>
  <c r="B62" i="8"/>
  <c r="C61" i="8"/>
  <c r="D61" i="8" s="1"/>
  <c r="E53" i="9"/>
  <c r="F52" i="9"/>
  <c r="G52" i="9" s="1"/>
  <c r="C259" i="9" s="1"/>
  <c r="D254" i="10"/>
  <c r="D253" i="10"/>
  <c r="B62" i="11"/>
  <c r="C61" i="11"/>
  <c r="D61" i="11" s="1"/>
  <c r="C256" i="11" s="1"/>
  <c r="G51" i="9"/>
  <c r="D255" i="7"/>
  <c r="C279" i="18" l="1"/>
  <c r="I71" i="18"/>
  <c r="C280" i="18" s="1"/>
  <c r="F73" i="18"/>
  <c r="G72" i="18"/>
  <c r="H72" i="18" s="1"/>
  <c r="D284" i="16"/>
  <c r="H77" i="16"/>
  <c r="J76" i="16"/>
  <c r="I76" i="16"/>
  <c r="K76" i="16" s="1"/>
  <c r="L75" i="16"/>
  <c r="C285" i="16" s="1"/>
  <c r="M75" i="16"/>
  <c r="D285" i="16" s="1"/>
  <c r="B60" i="14"/>
  <c r="C256" i="12"/>
  <c r="E51" i="11"/>
  <c r="C62" i="11"/>
  <c r="E51" i="8"/>
  <c r="C62" i="8"/>
  <c r="E52" i="7"/>
  <c r="F51" i="7"/>
  <c r="D62" i="10"/>
  <c r="C63" i="10"/>
  <c r="C256" i="8"/>
  <c r="D62" i="7"/>
  <c r="C63" i="7"/>
  <c r="C258" i="9"/>
  <c r="D258" i="9" s="1"/>
  <c r="F51" i="10"/>
  <c r="E52" i="10"/>
  <c r="D257" i="9"/>
  <c r="D256" i="9"/>
  <c r="D255" i="11"/>
  <c r="E54" i="9"/>
  <c r="F53" i="9"/>
  <c r="G53" i="9" s="1"/>
  <c r="C260" i="9" s="1"/>
  <c r="C62" i="12"/>
  <c r="E51" i="12"/>
  <c r="F74" i="18" l="1"/>
  <c r="G73" i="18"/>
  <c r="I72" i="18"/>
  <c r="C281" i="18" s="1"/>
  <c r="H78" i="16"/>
  <c r="J77" i="16"/>
  <c r="I77" i="16"/>
  <c r="K77" i="16" s="1"/>
  <c r="L76" i="16"/>
  <c r="M76" i="16"/>
  <c r="D286" i="16" s="1"/>
  <c r="D60" i="14"/>
  <c r="C60" i="14"/>
  <c r="E60" i="14" s="1"/>
  <c r="D62" i="12"/>
  <c r="C63" i="12"/>
  <c r="G51" i="10"/>
  <c r="F52" i="7"/>
  <c r="G52" i="7" s="1"/>
  <c r="C259" i="7" s="1"/>
  <c r="E53" i="7"/>
  <c r="D62" i="8"/>
  <c r="C63" i="8"/>
  <c r="F51" i="11"/>
  <c r="E52" i="11"/>
  <c r="C257" i="7"/>
  <c r="D63" i="7"/>
  <c r="F51" i="8"/>
  <c r="E52" i="8"/>
  <c r="D255" i="12"/>
  <c r="E53" i="10"/>
  <c r="F52" i="10"/>
  <c r="G52" i="10" s="1"/>
  <c r="C259" i="10" s="1"/>
  <c r="D255" i="8"/>
  <c r="G51" i="7"/>
  <c r="F51" i="12"/>
  <c r="E52" i="12"/>
  <c r="E55" i="9"/>
  <c r="F54" i="9"/>
  <c r="G54" i="9" s="1"/>
  <c r="D259" i="9"/>
  <c r="C257" i="10"/>
  <c r="D63" i="10"/>
  <c r="D62" i="11"/>
  <c r="C63" i="11"/>
  <c r="F75" i="18" l="1"/>
  <c r="G74" i="18"/>
  <c r="H73" i="18"/>
  <c r="I73" i="18" s="1"/>
  <c r="C282" i="18" s="1"/>
  <c r="M77" i="16"/>
  <c r="D287" i="16" s="1"/>
  <c r="C286" i="16"/>
  <c r="H79" i="16"/>
  <c r="J78" i="16"/>
  <c r="I78" i="16"/>
  <c r="L77" i="16"/>
  <c r="C287" i="16" s="1"/>
  <c r="G60" i="14"/>
  <c r="D189" i="14" s="1"/>
  <c r="F60" i="14"/>
  <c r="C189" i="14" s="1"/>
  <c r="C261" i="9"/>
  <c r="E53" i="11"/>
  <c r="F52" i="11"/>
  <c r="G52" i="11" s="1"/>
  <c r="C259" i="11" s="1"/>
  <c r="C257" i="11"/>
  <c r="D63" i="11"/>
  <c r="E56" i="9"/>
  <c r="F55" i="9"/>
  <c r="G55" i="9" s="1"/>
  <c r="C262" i="9" s="1"/>
  <c r="E53" i="12"/>
  <c r="F52" i="12"/>
  <c r="G52" i="12" s="1"/>
  <c r="C259" i="12" s="1"/>
  <c r="C258" i="7"/>
  <c r="D258" i="7" s="1"/>
  <c r="F53" i="10"/>
  <c r="G53" i="10" s="1"/>
  <c r="C260" i="10" s="1"/>
  <c r="E54" i="10"/>
  <c r="G51" i="8"/>
  <c r="D257" i="7"/>
  <c r="D256" i="7"/>
  <c r="G51" i="11"/>
  <c r="C257" i="8"/>
  <c r="D63" i="8"/>
  <c r="E53" i="8"/>
  <c r="F52" i="8"/>
  <c r="G52" i="8" s="1"/>
  <c r="C259" i="8" s="1"/>
  <c r="D256" i="10"/>
  <c r="G51" i="12"/>
  <c r="F53" i="7"/>
  <c r="E54" i="7"/>
  <c r="C258" i="10"/>
  <c r="D258" i="10" s="1"/>
  <c r="C257" i="12"/>
  <c r="D63" i="12"/>
  <c r="H74" i="18" l="1"/>
  <c r="I74" i="18" s="1"/>
  <c r="C283" i="18" s="1"/>
  <c r="F76" i="18"/>
  <c r="G75" i="18"/>
  <c r="K78" i="16"/>
  <c r="L78" i="16" s="1"/>
  <c r="H80" i="16"/>
  <c r="J79" i="16"/>
  <c r="I79" i="16"/>
  <c r="B61" i="14"/>
  <c r="D257" i="10"/>
  <c r="C258" i="12"/>
  <c r="D258" i="12" s="1"/>
  <c r="E54" i="8"/>
  <c r="F53" i="8"/>
  <c r="G53" i="8" s="1"/>
  <c r="C260" i="8" s="1"/>
  <c r="D259" i="8" s="1"/>
  <c r="D256" i="8"/>
  <c r="F53" i="12"/>
  <c r="G53" i="12" s="1"/>
  <c r="C260" i="12" s="1"/>
  <c r="E54" i="12"/>
  <c r="D259" i="10"/>
  <c r="D256" i="12"/>
  <c r="E55" i="7"/>
  <c r="F54" i="7"/>
  <c r="G54" i="7" s="1"/>
  <c r="C261" i="7" s="1"/>
  <c r="G53" i="7"/>
  <c r="C258" i="8"/>
  <c r="D258" i="8" s="1"/>
  <c r="D256" i="11"/>
  <c r="E55" i="10"/>
  <c r="F54" i="10"/>
  <c r="G54" i="10" s="1"/>
  <c r="C258" i="11"/>
  <c r="D258" i="11" s="1"/>
  <c r="E57" i="9"/>
  <c r="F56" i="9"/>
  <c r="E54" i="11"/>
  <c r="F53" i="11"/>
  <c r="D261" i="9"/>
  <c r="D260" i="9"/>
  <c r="H75" i="18" l="1"/>
  <c r="I75" i="18" s="1"/>
  <c r="C284" i="18" s="1"/>
  <c r="F77" i="18"/>
  <c r="G76" i="18"/>
  <c r="C288" i="16"/>
  <c r="H81" i="16"/>
  <c r="J80" i="16"/>
  <c r="I80" i="16"/>
  <c r="K80" i="16" s="1"/>
  <c r="D257" i="8"/>
  <c r="M78" i="16"/>
  <c r="D288" i="16" s="1"/>
  <c r="K79" i="16"/>
  <c r="L79" i="16" s="1"/>
  <c r="C289" i="16" s="1"/>
  <c r="D61" i="14"/>
  <c r="C61" i="14"/>
  <c r="E61" i="14" s="1"/>
  <c r="C260" i="7"/>
  <c r="D259" i="12"/>
  <c r="C261" i="10"/>
  <c r="E55" i="12"/>
  <c r="F54" i="12"/>
  <c r="G54" i="12" s="1"/>
  <c r="C261" i="12" s="1"/>
  <c r="G56" i="9"/>
  <c r="D257" i="12"/>
  <c r="E55" i="8"/>
  <c r="F54" i="8"/>
  <c r="F55" i="10"/>
  <c r="G55" i="10" s="1"/>
  <c r="C262" i="10" s="1"/>
  <c r="E56" i="10"/>
  <c r="G53" i="11"/>
  <c r="F57" i="9"/>
  <c r="G57" i="9" s="1"/>
  <c r="C264" i="9" s="1"/>
  <c r="E58" i="9"/>
  <c r="E55" i="11"/>
  <c r="F54" i="11"/>
  <c r="G54" i="11" s="1"/>
  <c r="C261" i="11" s="1"/>
  <c r="D257" i="11"/>
  <c r="E56" i="7"/>
  <c r="F55" i="7"/>
  <c r="J66" i="18" l="1"/>
  <c r="G77" i="18"/>
  <c r="H76" i="18"/>
  <c r="I76" i="18" s="1"/>
  <c r="C285" i="18" s="1"/>
  <c r="M79" i="16"/>
  <c r="D289" i="16" s="1"/>
  <c r="H82" i="16"/>
  <c r="J81" i="16"/>
  <c r="I81" i="16"/>
  <c r="L80" i="16"/>
  <c r="C290" i="16" s="1"/>
  <c r="G61" i="14"/>
  <c r="D190" i="14" s="1"/>
  <c r="M80" i="16"/>
  <c r="D290" i="16" s="1"/>
  <c r="F61" i="14"/>
  <c r="C190" i="14" s="1"/>
  <c r="B62" i="14"/>
  <c r="C263" i="9"/>
  <c r="D261" i="10"/>
  <c r="D260" i="10"/>
  <c r="G55" i="7"/>
  <c r="E56" i="11"/>
  <c r="F55" i="11"/>
  <c r="G55" i="11" s="1"/>
  <c r="C262" i="11" s="1"/>
  <c r="D261" i="11" s="1"/>
  <c r="G54" i="8"/>
  <c r="E57" i="7"/>
  <c r="F56" i="7"/>
  <c r="G56" i="7" s="1"/>
  <c r="C263" i="7" s="1"/>
  <c r="C260" i="11"/>
  <c r="E56" i="8"/>
  <c r="F55" i="8"/>
  <c r="G55" i="8" s="1"/>
  <c r="C262" i="8" s="1"/>
  <c r="E56" i="12"/>
  <c r="F55" i="12"/>
  <c r="D260" i="7"/>
  <c r="D259" i="7"/>
  <c r="E59" i="9"/>
  <c r="F58" i="9"/>
  <c r="G58" i="9" s="1"/>
  <c r="C265" i="9" s="1"/>
  <c r="F56" i="10"/>
  <c r="G56" i="10" s="1"/>
  <c r="C263" i="10" s="1"/>
  <c r="D262" i="10" s="1"/>
  <c r="E57" i="10"/>
  <c r="D260" i="12"/>
  <c r="G78" i="18" l="1"/>
  <c r="J67" i="18"/>
  <c r="K66" i="18"/>
  <c r="H77" i="18"/>
  <c r="H78" i="18" s="1"/>
  <c r="K81" i="16"/>
  <c r="L81" i="16" s="1"/>
  <c r="C291" i="16" s="1"/>
  <c r="I82" i="16"/>
  <c r="K82" i="16" s="1"/>
  <c r="J82" i="16"/>
  <c r="N71" i="16"/>
  <c r="D62" i="14"/>
  <c r="C62" i="14"/>
  <c r="E57" i="12"/>
  <c r="F56" i="12"/>
  <c r="G56" i="12" s="1"/>
  <c r="C263" i="12" s="1"/>
  <c r="E57" i="8"/>
  <c r="F56" i="8"/>
  <c r="G56" i="8" s="1"/>
  <c r="C263" i="8" s="1"/>
  <c r="D262" i="8" s="1"/>
  <c r="E57" i="11"/>
  <c r="F56" i="11"/>
  <c r="G56" i="11" s="1"/>
  <c r="C263" i="11" s="1"/>
  <c r="D262" i="11" s="1"/>
  <c r="D263" i="9"/>
  <c r="D262" i="9"/>
  <c r="D264" i="9"/>
  <c r="C261" i="8"/>
  <c r="C262" i="7"/>
  <c r="E58" i="10"/>
  <c r="F57" i="10"/>
  <c r="G57" i="10" s="1"/>
  <c r="C264" i="10" s="1"/>
  <c r="D263" i="10" s="1"/>
  <c r="G55" i="12"/>
  <c r="E60" i="9"/>
  <c r="F59" i="9"/>
  <c r="G59" i="9" s="1"/>
  <c r="C266" i="9" s="1"/>
  <c r="D265" i="9" s="1"/>
  <c r="D260" i="11"/>
  <c r="D259" i="11"/>
  <c r="E58" i="7"/>
  <c r="F57" i="7"/>
  <c r="G57" i="7" s="1"/>
  <c r="C264" i="7" s="1"/>
  <c r="D263" i="7" s="1"/>
  <c r="J68" i="18" l="1"/>
  <c r="K67" i="18"/>
  <c r="L67" i="18" s="1"/>
  <c r="L66" i="18"/>
  <c r="M66" i="18" s="1"/>
  <c r="I77" i="18"/>
  <c r="K83" i="16"/>
  <c r="P71" i="16"/>
  <c r="N72" i="16"/>
  <c r="O71" i="16"/>
  <c r="M82" i="16"/>
  <c r="J83" i="16"/>
  <c r="M81" i="16"/>
  <c r="D291" i="16" s="1"/>
  <c r="L82" i="16"/>
  <c r="I83" i="16"/>
  <c r="E62" i="14"/>
  <c r="C262" i="12"/>
  <c r="D261" i="8"/>
  <c r="D260" i="8"/>
  <c r="F58" i="10"/>
  <c r="G58" i="10" s="1"/>
  <c r="E59" i="10"/>
  <c r="E58" i="8"/>
  <c r="F57" i="8"/>
  <c r="G57" i="8" s="1"/>
  <c r="C264" i="8" s="1"/>
  <c r="E59" i="7"/>
  <c r="F58" i="7"/>
  <c r="E58" i="11"/>
  <c r="F57" i="11"/>
  <c r="D263" i="8"/>
  <c r="E61" i="9"/>
  <c r="F60" i="9"/>
  <c r="G60" i="9" s="1"/>
  <c r="C267" i="9" s="1"/>
  <c r="D262" i="7"/>
  <c r="D261" i="7"/>
  <c r="E58" i="12"/>
  <c r="F57" i="12"/>
  <c r="C287" i="18" l="1"/>
  <c r="J69" i="18"/>
  <c r="K68" i="18"/>
  <c r="C286" i="18"/>
  <c r="I78" i="18"/>
  <c r="M67" i="18"/>
  <c r="C288" i="18" s="1"/>
  <c r="P72" i="16"/>
  <c r="N73" i="16"/>
  <c r="O72" i="16"/>
  <c r="D292" i="16"/>
  <c r="M83" i="16"/>
  <c r="C292" i="16"/>
  <c r="L83" i="16"/>
  <c r="Q71" i="16"/>
  <c r="S71" i="16" s="1"/>
  <c r="F62" i="14"/>
  <c r="G62" i="14"/>
  <c r="B63" i="14"/>
  <c r="E60" i="10"/>
  <c r="F59" i="10"/>
  <c r="G59" i="10" s="1"/>
  <c r="C266" i="10" s="1"/>
  <c r="E59" i="11"/>
  <c r="F58" i="11"/>
  <c r="G58" i="11" s="1"/>
  <c r="C265" i="11" s="1"/>
  <c r="E60" i="7"/>
  <c r="F59" i="7"/>
  <c r="G59" i="7" s="1"/>
  <c r="C266" i="7" s="1"/>
  <c r="C265" i="10"/>
  <c r="D262" i="12"/>
  <c r="D261" i="12"/>
  <c r="G57" i="11"/>
  <c r="G58" i="7"/>
  <c r="E59" i="8"/>
  <c r="F58" i="8"/>
  <c r="G58" i="8" s="1"/>
  <c r="G57" i="12"/>
  <c r="E62" i="9"/>
  <c r="F61" i="9"/>
  <c r="G61" i="9" s="1"/>
  <c r="C268" i="9" s="1"/>
  <c r="E59" i="12"/>
  <c r="F58" i="12"/>
  <c r="G58" i="12" s="1"/>
  <c r="C265" i="12" s="1"/>
  <c r="D266" i="9"/>
  <c r="L68" i="18" l="1"/>
  <c r="J70" i="18"/>
  <c r="K69" i="18"/>
  <c r="L69" i="18" s="1"/>
  <c r="R71" i="16"/>
  <c r="C293" i="16" s="1"/>
  <c r="N74" i="16"/>
  <c r="P73" i="16"/>
  <c r="O73" i="16"/>
  <c r="Q73" i="16" s="1"/>
  <c r="D293" i="16"/>
  <c r="Q72" i="16"/>
  <c r="S72" i="16" s="1"/>
  <c r="D191" i="14"/>
  <c r="D63" i="14"/>
  <c r="C63" i="14"/>
  <c r="E63" i="14" s="1"/>
  <c r="F63" i="14" s="1"/>
  <c r="C191" i="14"/>
  <c r="D267" i="9"/>
  <c r="E60" i="11"/>
  <c r="F59" i="11"/>
  <c r="G59" i="11" s="1"/>
  <c r="C266" i="11" s="1"/>
  <c r="D265" i="11" s="1"/>
  <c r="H51" i="9"/>
  <c r="F62" i="9"/>
  <c r="D265" i="12"/>
  <c r="C265" i="8"/>
  <c r="C265" i="7"/>
  <c r="C264" i="11"/>
  <c r="D265" i="10"/>
  <c r="D264" i="10"/>
  <c r="E60" i="12"/>
  <c r="F59" i="12"/>
  <c r="G59" i="12" s="1"/>
  <c r="C266" i="12" s="1"/>
  <c r="C264" i="12"/>
  <c r="E60" i="8"/>
  <c r="F59" i="8"/>
  <c r="G59" i="8" s="1"/>
  <c r="C266" i="8" s="1"/>
  <c r="E61" i="7"/>
  <c r="F60" i="7"/>
  <c r="G60" i="7" s="1"/>
  <c r="C267" i="7" s="1"/>
  <c r="E61" i="10"/>
  <c r="F60" i="10"/>
  <c r="G60" i="10" s="1"/>
  <c r="C267" i="10" s="1"/>
  <c r="J71" i="18" l="1"/>
  <c r="K70" i="18"/>
  <c r="M69" i="18"/>
  <c r="C290" i="18" s="1"/>
  <c r="M68" i="18"/>
  <c r="D294" i="16"/>
  <c r="R73" i="16"/>
  <c r="C295" i="16" s="1"/>
  <c r="R72" i="16"/>
  <c r="S73" i="16"/>
  <c r="D295" i="16" s="1"/>
  <c r="P74" i="16"/>
  <c r="N75" i="16"/>
  <c r="O74" i="16"/>
  <c r="Q74" i="16" s="1"/>
  <c r="G63" i="14"/>
  <c r="D192" i="14" s="1"/>
  <c r="C192" i="14"/>
  <c r="B64" i="14"/>
  <c r="D265" i="7"/>
  <c r="D264" i="7"/>
  <c r="G62" i="9"/>
  <c r="F63" i="9"/>
  <c r="E62" i="7"/>
  <c r="F61" i="7"/>
  <c r="G61" i="7" s="1"/>
  <c r="C268" i="7" s="1"/>
  <c r="D267" i="7" s="1"/>
  <c r="D264" i="12"/>
  <c r="D263" i="12"/>
  <c r="E61" i="8"/>
  <c r="F60" i="8"/>
  <c r="G60" i="8" s="1"/>
  <c r="C267" i="8" s="1"/>
  <c r="F60" i="12"/>
  <c r="G60" i="12" s="1"/>
  <c r="C267" i="12" s="1"/>
  <c r="E61" i="12"/>
  <c r="D264" i="11"/>
  <c r="D263" i="11"/>
  <c r="H52" i="9"/>
  <c r="I51" i="9"/>
  <c r="E61" i="11"/>
  <c r="F60" i="11"/>
  <c r="G60" i="11" s="1"/>
  <c r="C267" i="11" s="1"/>
  <c r="E62" i="10"/>
  <c r="F61" i="10"/>
  <c r="G61" i="10" s="1"/>
  <c r="C268" i="10" s="1"/>
  <c r="D267" i="10" s="1"/>
  <c r="D266" i="10"/>
  <c r="D266" i="7"/>
  <c r="D265" i="8"/>
  <c r="D264" i="8"/>
  <c r="L70" i="18" l="1"/>
  <c r="C289" i="18"/>
  <c r="J72" i="18"/>
  <c r="K71" i="18"/>
  <c r="L71" i="18" s="1"/>
  <c r="P75" i="16"/>
  <c r="O75" i="16"/>
  <c r="N76" i="16"/>
  <c r="S74" i="16"/>
  <c r="D296" i="16" s="1"/>
  <c r="R74" i="16"/>
  <c r="C296" i="16" s="1"/>
  <c r="C294" i="16"/>
  <c r="D64" i="14"/>
  <c r="C64" i="14"/>
  <c r="E64" i="14" s="1"/>
  <c r="C269" i="9"/>
  <c r="G63" i="9"/>
  <c r="D266" i="11"/>
  <c r="D266" i="12"/>
  <c r="E62" i="11"/>
  <c r="F61" i="11"/>
  <c r="G61" i="11" s="1"/>
  <c r="C268" i="11" s="1"/>
  <c r="E62" i="8"/>
  <c r="F61" i="8"/>
  <c r="G61" i="8" s="1"/>
  <c r="C268" i="8" s="1"/>
  <c r="D266" i="8"/>
  <c r="F62" i="10"/>
  <c r="H51" i="10"/>
  <c r="H53" i="9"/>
  <c r="I52" i="9"/>
  <c r="J52" i="9" s="1"/>
  <c r="C271" i="9" s="1"/>
  <c r="J51" i="9"/>
  <c r="F61" i="12"/>
  <c r="G61" i="12" s="1"/>
  <c r="C268" i="12" s="1"/>
  <c r="E62" i="12"/>
  <c r="F62" i="7"/>
  <c r="H51" i="7"/>
  <c r="J73" i="18" l="1"/>
  <c r="K72" i="18"/>
  <c r="M71" i="18"/>
  <c r="C292" i="18" s="1"/>
  <c r="M70" i="18"/>
  <c r="G64" i="14"/>
  <c r="D193" i="14" s="1"/>
  <c r="P76" i="16"/>
  <c r="O76" i="16"/>
  <c r="Q76" i="16" s="1"/>
  <c r="N77" i="16"/>
  <c r="Q75" i="16"/>
  <c r="R75" i="16" s="1"/>
  <c r="F64" i="14"/>
  <c r="C193" i="14" s="1"/>
  <c r="B65" i="14"/>
  <c r="C270" i="9"/>
  <c r="D270" i="9" s="1"/>
  <c r="H51" i="8"/>
  <c r="F62" i="8"/>
  <c r="F62" i="11"/>
  <c r="H51" i="11"/>
  <c r="G62" i="10"/>
  <c r="F63" i="10"/>
  <c r="I51" i="7"/>
  <c r="H52" i="7"/>
  <c r="D269" i="9"/>
  <c r="D268" i="9"/>
  <c r="D267" i="12"/>
  <c r="D267" i="11"/>
  <c r="G62" i="7"/>
  <c r="F63" i="7"/>
  <c r="I53" i="9"/>
  <c r="J53" i="9" s="1"/>
  <c r="C272" i="9" s="1"/>
  <c r="H54" i="9"/>
  <c r="F62" i="12"/>
  <c r="H51" i="12"/>
  <c r="I51" i="10"/>
  <c r="H52" i="10"/>
  <c r="D267" i="8"/>
  <c r="J74" i="18" l="1"/>
  <c r="K73" i="18"/>
  <c r="C291" i="18"/>
  <c r="L72" i="18"/>
  <c r="M72" i="18" s="1"/>
  <c r="S75" i="16"/>
  <c r="D297" i="16" s="1"/>
  <c r="C297" i="16"/>
  <c r="R76" i="16"/>
  <c r="C298" i="16" s="1"/>
  <c r="S76" i="16"/>
  <c r="D298" i="16" s="1"/>
  <c r="P77" i="16"/>
  <c r="O77" i="16"/>
  <c r="N78" i="16"/>
  <c r="D65" i="14"/>
  <c r="C65" i="14"/>
  <c r="I51" i="8"/>
  <c r="H52" i="8"/>
  <c r="H53" i="10"/>
  <c r="I52" i="10"/>
  <c r="J52" i="10" s="1"/>
  <c r="C271" i="10" s="1"/>
  <c r="I51" i="11"/>
  <c r="H52" i="11"/>
  <c r="J51" i="10"/>
  <c r="C269" i="7"/>
  <c r="G63" i="7"/>
  <c r="H53" i="7"/>
  <c r="I52" i="7"/>
  <c r="J52" i="7" s="1"/>
  <c r="C271" i="7" s="1"/>
  <c r="C269" i="10"/>
  <c r="G63" i="10"/>
  <c r="G62" i="11"/>
  <c r="F63" i="11"/>
  <c r="G62" i="12"/>
  <c r="F63" i="12"/>
  <c r="I54" i="9"/>
  <c r="H55" i="9"/>
  <c r="I51" i="12"/>
  <c r="H52" i="12"/>
  <c r="D271" i="9"/>
  <c r="J51" i="7"/>
  <c r="G62" i="8"/>
  <c r="F63" i="8"/>
  <c r="C293" i="18" l="1"/>
  <c r="L73" i="18"/>
  <c r="M73" i="18" s="1"/>
  <c r="C294" i="18" s="1"/>
  <c r="J75" i="18"/>
  <c r="K74" i="18"/>
  <c r="Q77" i="16"/>
  <c r="R77" i="16" s="1"/>
  <c r="P78" i="16"/>
  <c r="O78" i="16"/>
  <c r="N79" i="16"/>
  <c r="E65" i="14"/>
  <c r="I55" i="9"/>
  <c r="J55" i="9" s="1"/>
  <c r="C274" i="9" s="1"/>
  <c r="H56" i="9"/>
  <c r="H53" i="11"/>
  <c r="I52" i="11"/>
  <c r="J52" i="11" s="1"/>
  <c r="C271" i="11" s="1"/>
  <c r="C269" i="12"/>
  <c r="G63" i="12"/>
  <c r="D268" i="10"/>
  <c r="D268" i="7"/>
  <c r="J51" i="11"/>
  <c r="H54" i="10"/>
  <c r="I53" i="10"/>
  <c r="J53" i="10" s="1"/>
  <c r="C272" i="10" s="1"/>
  <c r="D271" i="10"/>
  <c r="I52" i="8"/>
  <c r="J52" i="8" s="1"/>
  <c r="C271" i="8" s="1"/>
  <c r="H53" i="8"/>
  <c r="C270" i="10"/>
  <c r="D270" i="10" s="1"/>
  <c r="C269" i="8"/>
  <c r="G63" i="8"/>
  <c r="J54" i="9"/>
  <c r="C270" i="7"/>
  <c r="D270" i="7" s="1"/>
  <c r="H53" i="12"/>
  <c r="I52" i="12"/>
  <c r="J52" i="12" s="1"/>
  <c r="C271" i="12" s="1"/>
  <c r="J51" i="12"/>
  <c r="C269" i="11"/>
  <c r="G63" i="11"/>
  <c r="H54" i="7"/>
  <c r="I53" i="7"/>
  <c r="J53" i="7" s="1"/>
  <c r="C272" i="7" s="1"/>
  <c r="D271" i="7" s="1"/>
  <c r="J51" i="8"/>
  <c r="K75" i="18" l="1"/>
  <c r="J76" i="18"/>
  <c r="L74" i="18"/>
  <c r="M74" i="18" s="1"/>
  <c r="C295" i="18" s="1"/>
  <c r="C299" i="16"/>
  <c r="S77" i="16"/>
  <c r="D299" i="16" s="1"/>
  <c r="P79" i="16"/>
  <c r="O79" i="16"/>
  <c r="N80" i="16"/>
  <c r="Q78" i="16"/>
  <c r="R78" i="16" s="1"/>
  <c r="C300" i="16" s="1"/>
  <c r="F65" i="14"/>
  <c r="G65" i="14"/>
  <c r="B66" i="14"/>
  <c r="C270" i="8"/>
  <c r="D270" i="8" s="1"/>
  <c r="C273" i="9"/>
  <c r="H54" i="8"/>
  <c r="I53" i="8"/>
  <c r="H55" i="10"/>
  <c r="I54" i="10"/>
  <c r="J54" i="10" s="1"/>
  <c r="C273" i="10" s="1"/>
  <c r="D272" i="10" s="1"/>
  <c r="D269" i="7"/>
  <c r="D268" i="12"/>
  <c r="H57" i="9"/>
  <c r="I56" i="9"/>
  <c r="D268" i="11"/>
  <c r="D268" i="8"/>
  <c r="H54" i="12"/>
  <c r="I53" i="12"/>
  <c r="I54" i="7"/>
  <c r="H55" i="7"/>
  <c r="C270" i="12"/>
  <c r="D270" i="12" s="1"/>
  <c r="C270" i="11"/>
  <c r="D270" i="11" s="1"/>
  <c r="D269" i="10"/>
  <c r="I53" i="11"/>
  <c r="H54" i="11"/>
  <c r="J77" i="18" l="1"/>
  <c r="K76" i="18"/>
  <c r="L75" i="18"/>
  <c r="M75" i="18" s="1"/>
  <c r="C296" i="18" s="1"/>
  <c r="P80" i="16"/>
  <c r="O80" i="16"/>
  <c r="Q80" i="16" s="1"/>
  <c r="N81" i="16"/>
  <c r="S78" i="16"/>
  <c r="D300" i="16" s="1"/>
  <c r="D269" i="8"/>
  <c r="Q79" i="16"/>
  <c r="S79" i="16" s="1"/>
  <c r="D301" i="16" s="1"/>
  <c r="D66" i="14"/>
  <c r="C66" i="14"/>
  <c r="E66" i="14" s="1"/>
  <c r="D194" i="14"/>
  <c r="C194" i="14"/>
  <c r="D269" i="12"/>
  <c r="H55" i="11"/>
  <c r="I54" i="11"/>
  <c r="J54" i="11" s="1"/>
  <c r="C273" i="11" s="1"/>
  <c r="H55" i="8"/>
  <c r="I54" i="8"/>
  <c r="J54" i="8" s="1"/>
  <c r="C273" i="8" s="1"/>
  <c r="J53" i="11"/>
  <c r="D269" i="11"/>
  <c r="J56" i="9"/>
  <c r="J53" i="12"/>
  <c r="H55" i="12"/>
  <c r="I54" i="12"/>
  <c r="J54" i="12" s="1"/>
  <c r="C273" i="12" s="1"/>
  <c r="I57" i="9"/>
  <c r="J57" i="9" s="1"/>
  <c r="C276" i="9" s="1"/>
  <c r="H58" i="9"/>
  <c r="D273" i="9"/>
  <c r="D272" i="9"/>
  <c r="J54" i="7"/>
  <c r="I55" i="7"/>
  <c r="J55" i="7" s="1"/>
  <c r="C274" i="7" s="1"/>
  <c r="H56" i="7"/>
  <c r="H56" i="10"/>
  <c r="I55" i="10"/>
  <c r="J53" i="8"/>
  <c r="L76" i="18" l="1"/>
  <c r="M76" i="18" s="1"/>
  <c r="C297" i="18" s="1"/>
  <c r="N66" i="18"/>
  <c r="K77" i="18"/>
  <c r="L77" i="18" s="1"/>
  <c r="L78" i="18" s="1"/>
  <c r="G66" i="14"/>
  <c r="D195" i="14" s="1"/>
  <c r="R79" i="16"/>
  <c r="C301" i="16" s="1"/>
  <c r="P81" i="16"/>
  <c r="O81" i="16"/>
  <c r="Q81" i="16" s="1"/>
  <c r="N82" i="16"/>
  <c r="R80" i="16"/>
  <c r="C302" i="16" s="1"/>
  <c r="S80" i="16"/>
  <c r="D302" i="16" s="1"/>
  <c r="F66" i="14"/>
  <c r="C195" i="14" s="1"/>
  <c r="B67" i="14"/>
  <c r="I55" i="12"/>
  <c r="J55" i="12" s="1"/>
  <c r="C274" i="12" s="1"/>
  <c r="D273" i="12" s="1"/>
  <c r="H56" i="12"/>
  <c r="H56" i="8"/>
  <c r="I55" i="8"/>
  <c r="H57" i="10"/>
  <c r="I56" i="10"/>
  <c r="J56" i="10" s="1"/>
  <c r="C275" i="10" s="1"/>
  <c r="I58" i="9"/>
  <c r="H59" i="9"/>
  <c r="J55" i="10"/>
  <c r="C272" i="8"/>
  <c r="I56" i="7"/>
  <c r="H57" i="7"/>
  <c r="C273" i="7"/>
  <c r="C275" i="9"/>
  <c r="C272" i="11"/>
  <c r="I55" i="11"/>
  <c r="H56" i="11"/>
  <c r="C272" i="12"/>
  <c r="M77" i="18" l="1"/>
  <c r="K78" i="18"/>
  <c r="O66" i="18"/>
  <c r="P66" i="18" s="1"/>
  <c r="N67" i="18"/>
  <c r="P82" i="16"/>
  <c r="O82" i="16"/>
  <c r="Q82" i="16" s="1"/>
  <c r="Q83" i="16" s="1"/>
  <c r="T71" i="16"/>
  <c r="R81" i="16"/>
  <c r="C303" i="16" s="1"/>
  <c r="S81" i="16"/>
  <c r="D303" i="16" s="1"/>
  <c r="D67" i="14"/>
  <c r="D68" i="14" s="1"/>
  <c r="C67" i="14"/>
  <c r="C68" i="14" s="1"/>
  <c r="C274" i="10"/>
  <c r="H57" i="12"/>
  <c r="I56" i="12"/>
  <c r="D273" i="7"/>
  <c r="D272" i="7"/>
  <c r="D272" i="8"/>
  <c r="D271" i="8"/>
  <c r="H58" i="10"/>
  <c r="I57" i="10"/>
  <c r="J57" i="10" s="1"/>
  <c r="C276" i="10" s="1"/>
  <c r="D275" i="10" s="1"/>
  <c r="D272" i="12"/>
  <c r="D271" i="12"/>
  <c r="J55" i="11"/>
  <c r="D275" i="9"/>
  <c r="D274" i="9"/>
  <c r="D272" i="11"/>
  <c r="D271" i="11"/>
  <c r="H58" i="7"/>
  <c r="I57" i="7"/>
  <c r="J57" i="7" s="1"/>
  <c r="C276" i="7" s="1"/>
  <c r="H60" i="9"/>
  <c r="I59" i="9"/>
  <c r="J59" i="9" s="1"/>
  <c r="C278" i="9" s="1"/>
  <c r="J55" i="8"/>
  <c r="I56" i="11"/>
  <c r="J56" i="11" s="1"/>
  <c r="C275" i="11" s="1"/>
  <c r="H57" i="11"/>
  <c r="J56" i="7"/>
  <c r="J58" i="9"/>
  <c r="H57" i="8"/>
  <c r="I56" i="8"/>
  <c r="J56" i="8" s="1"/>
  <c r="C275" i="8" s="1"/>
  <c r="N68" i="18" l="1"/>
  <c r="O67" i="18"/>
  <c r="P67" i="18" s="1"/>
  <c r="Q66" i="18"/>
  <c r="C298" i="18"/>
  <c r="M78" i="18"/>
  <c r="T72" i="16"/>
  <c r="V71" i="16"/>
  <c r="U71" i="16"/>
  <c r="W71" i="16" s="1"/>
  <c r="R82" i="16"/>
  <c r="O83" i="16"/>
  <c r="S82" i="16"/>
  <c r="P83" i="16"/>
  <c r="E67" i="14"/>
  <c r="F67" i="14" s="1"/>
  <c r="C196" i="14" s="1"/>
  <c r="H56" i="14"/>
  <c r="C274" i="11"/>
  <c r="I58" i="10"/>
  <c r="J58" i="10" s="1"/>
  <c r="C277" i="10" s="1"/>
  <c r="H59" i="10"/>
  <c r="D274" i="10"/>
  <c r="D273" i="10"/>
  <c r="C275" i="7"/>
  <c r="H59" i="7"/>
  <c r="I58" i="7"/>
  <c r="J56" i="12"/>
  <c r="I57" i="11"/>
  <c r="H58" i="11"/>
  <c r="C274" i="8"/>
  <c r="I57" i="8"/>
  <c r="J57" i="8" s="1"/>
  <c r="C276" i="8" s="1"/>
  <c r="D275" i="8" s="1"/>
  <c r="H58" i="8"/>
  <c r="H61" i="9"/>
  <c r="I60" i="9"/>
  <c r="J60" i="9" s="1"/>
  <c r="C279" i="9" s="1"/>
  <c r="D278" i="9" s="1"/>
  <c r="H58" i="12"/>
  <c r="I57" i="12"/>
  <c r="J57" i="12" s="1"/>
  <c r="C276" i="12" s="1"/>
  <c r="C277" i="9"/>
  <c r="D276" i="10"/>
  <c r="C299" i="18" l="1"/>
  <c r="Q67" i="18"/>
  <c r="C300" i="18" s="1"/>
  <c r="N69" i="18"/>
  <c r="O68" i="18"/>
  <c r="C304" i="16"/>
  <c r="R83" i="16"/>
  <c r="T73" i="16"/>
  <c r="V72" i="16"/>
  <c r="U72" i="16"/>
  <c r="X71" i="16"/>
  <c r="D304" i="16"/>
  <c r="S83" i="16"/>
  <c r="Y71" i="16"/>
  <c r="G67" i="14"/>
  <c r="D196" i="14" s="1"/>
  <c r="F68" i="14"/>
  <c r="E68" i="14"/>
  <c r="J56" i="14"/>
  <c r="I56" i="14"/>
  <c r="K56" i="14" s="1"/>
  <c r="M56" i="14" s="1"/>
  <c r="D197" i="14" s="1"/>
  <c r="I58" i="12"/>
  <c r="J58" i="12" s="1"/>
  <c r="C277" i="12" s="1"/>
  <c r="H59" i="12"/>
  <c r="J57" i="11"/>
  <c r="H60" i="7"/>
  <c r="I59" i="7"/>
  <c r="J59" i="7" s="1"/>
  <c r="C278" i="7" s="1"/>
  <c r="D275" i="7"/>
  <c r="D274" i="7"/>
  <c r="H59" i="11"/>
  <c r="I58" i="11"/>
  <c r="J58" i="11" s="1"/>
  <c r="C277" i="11" s="1"/>
  <c r="D274" i="11"/>
  <c r="D273" i="11"/>
  <c r="H59" i="8"/>
  <c r="I58" i="8"/>
  <c r="C275" i="12"/>
  <c r="J58" i="7"/>
  <c r="D277" i="9"/>
  <c r="D276" i="9"/>
  <c r="H62" i="9"/>
  <c r="I61" i="9"/>
  <c r="J61" i="9" s="1"/>
  <c r="C280" i="9" s="1"/>
  <c r="D279" i="9" s="1"/>
  <c r="D274" i="8"/>
  <c r="D273" i="8"/>
  <c r="H60" i="10"/>
  <c r="I59" i="10"/>
  <c r="J59" i="10" s="1"/>
  <c r="C278" i="10" s="1"/>
  <c r="N70" i="18" l="1"/>
  <c r="O69" i="18"/>
  <c r="P69" i="18" s="1"/>
  <c r="P68" i="18"/>
  <c r="G68" i="14"/>
  <c r="D305" i="16"/>
  <c r="C305" i="16"/>
  <c r="W72" i="16"/>
  <c r="Y72" i="16" s="1"/>
  <c r="T74" i="16"/>
  <c r="U73" i="16"/>
  <c r="W73" i="16" s="1"/>
  <c r="V73" i="16"/>
  <c r="L56" i="14"/>
  <c r="C197" i="14" s="1"/>
  <c r="J58" i="8"/>
  <c r="C276" i="11"/>
  <c r="C277" i="7"/>
  <c r="I59" i="8"/>
  <c r="J59" i="8" s="1"/>
  <c r="C278" i="8" s="1"/>
  <c r="H60" i="8"/>
  <c r="D277" i="10"/>
  <c r="D275" i="12"/>
  <c r="D274" i="12"/>
  <c r="H61" i="10"/>
  <c r="I60" i="10"/>
  <c r="J60" i="10" s="1"/>
  <c r="C279" i="10" s="1"/>
  <c r="I62" i="9"/>
  <c r="K51" i="9"/>
  <c r="D276" i="12"/>
  <c r="H60" i="11"/>
  <c r="I59" i="11"/>
  <c r="H61" i="7"/>
  <c r="I60" i="7"/>
  <c r="J60" i="7" s="1"/>
  <c r="C279" i="7" s="1"/>
  <c r="D278" i="7" s="1"/>
  <c r="I59" i="12"/>
  <c r="J59" i="12" s="1"/>
  <c r="C278" i="12" s="1"/>
  <c r="D277" i="12" s="1"/>
  <c r="H60" i="12"/>
  <c r="Q69" i="18" l="1"/>
  <c r="C302" i="18" s="1"/>
  <c r="N71" i="18"/>
  <c r="O70" i="18"/>
  <c r="P70" i="18" s="1"/>
  <c r="Q68" i="18"/>
  <c r="D306" i="16"/>
  <c r="T75" i="16"/>
  <c r="V74" i="16"/>
  <c r="U74" i="16"/>
  <c r="Y73" i="16"/>
  <c r="D307" i="16" s="1"/>
  <c r="X73" i="16"/>
  <c r="C307" i="16" s="1"/>
  <c r="X72" i="16"/>
  <c r="H57" i="14"/>
  <c r="H62" i="10"/>
  <c r="I61" i="10"/>
  <c r="J61" i="10" s="1"/>
  <c r="C280" i="10" s="1"/>
  <c r="D279" i="10" s="1"/>
  <c r="J59" i="11"/>
  <c r="H61" i="11"/>
  <c r="I60" i="11"/>
  <c r="J60" i="11" s="1"/>
  <c r="C279" i="11" s="1"/>
  <c r="D276" i="11"/>
  <c r="D275" i="11"/>
  <c r="J62" i="9"/>
  <c r="I63" i="9"/>
  <c r="I60" i="8"/>
  <c r="J60" i="8" s="1"/>
  <c r="C279" i="8" s="1"/>
  <c r="D278" i="8" s="1"/>
  <c r="H61" i="8"/>
  <c r="I60" i="12"/>
  <c r="J60" i="12" s="1"/>
  <c r="H61" i="12"/>
  <c r="K52" i="9"/>
  <c r="L51" i="9"/>
  <c r="D277" i="7"/>
  <c r="D276" i="7"/>
  <c r="H62" i="7"/>
  <c r="I61" i="7"/>
  <c r="J61" i="7" s="1"/>
  <c r="C280" i="7" s="1"/>
  <c r="D279" i="7" s="1"/>
  <c r="C277" i="8"/>
  <c r="D278" i="10"/>
  <c r="Q70" i="18" l="1"/>
  <c r="C303" i="18" s="1"/>
  <c r="N72" i="18"/>
  <c r="O71" i="18"/>
  <c r="C301" i="18"/>
  <c r="C306" i="16"/>
  <c r="T76" i="16"/>
  <c r="V75" i="16"/>
  <c r="U75" i="16"/>
  <c r="W74" i="16"/>
  <c r="X74" i="16" s="1"/>
  <c r="J57" i="14"/>
  <c r="I57" i="14"/>
  <c r="K57" i="14" s="1"/>
  <c r="M51" i="9"/>
  <c r="H62" i="11"/>
  <c r="I61" i="11"/>
  <c r="J61" i="11" s="1"/>
  <c r="C280" i="11" s="1"/>
  <c r="C279" i="12"/>
  <c r="I62" i="7"/>
  <c r="K51" i="7"/>
  <c r="L52" i="9"/>
  <c r="M52" i="9" s="1"/>
  <c r="C283" i="9" s="1"/>
  <c r="K53" i="9"/>
  <c r="C278" i="11"/>
  <c r="D277" i="8"/>
  <c r="D276" i="8"/>
  <c r="H62" i="12"/>
  <c r="I61" i="12"/>
  <c r="J61" i="12" s="1"/>
  <c r="C280" i="12" s="1"/>
  <c r="I61" i="8"/>
  <c r="J61" i="8" s="1"/>
  <c r="H62" i="8"/>
  <c r="C281" i="9"/>
  <c r="J63" i="9"/>
  <c r="K51" i="10"/>
  <c r="I62" i="10"/>
  <c r="N73" i="18" l="1"/>
  <c r="O72" i="18"/>
  <c r="P71" i="18"/>
  <c r="Q71" i="18" s="1"/>
  <c r="M57" i="14"/>
  <c r="D198" i="14" s="1"/>
  <c r="Y74" i="16"/>
  <c r="D308" i="16" s="1"/>
  <c r="C308" i="16"/>
  <c r="T77" i="16"/>
  <c r="V76" i="16"/>
  <c r="U76" i="16"/>
  <c r="W76" i="16" s="1"/>
  <c r="W75" i="16"/>
  <c r="X75" i="16" s="1"/>
  <c r="L57" i="14"/>
  <c r="C198" i="14" s="1"/>
  <c r="L51" i="10"/>
  <c r="K52" i="10"/>
  <c r="I62" i="8"/>
  <c r="K51" i="8"/>
  <c r="D278" i="11"/>
  <c r="D277" i="11"/>
  <c r="C280" i="8"/>
  <c r="J62" i="7"/>
  <c r="I63" i="7"/>
  <c r="I62" i="11"/>
  <c r="K51" i="11"/>
  <c r="J62" i="10"/>
  <c r="I63" i="10"/>
  <c r="D280" i="9"/>
  <c r="K52" i="7"/>
  <c r="L51" i="7"/>
  <c r="D279" i="11"/>
  <c r="K54" i="9"/>
  <c r="L53" i="9"/>
  <c r="M53" i="9" s="1"/>
  <c r="C284" i="9" s="1"/>
  <c r="D283" i="9" s="1"/>
  <c r="C282" i="9"/>
  <c r="D282" i="9" s="1"/>
  <c r="K51" i="12"/>
  <c r="I62" i="12"/>
  <c r="D279" i="12"/>
  <c r="D278" i="12"/>
  <c r="C304" i="18" l="1"/>
  <c r="P72" i="18"/>
  <c r="Q72" i="18" s="1"/>
  <c r="N74" i="18"/>
  <c r="O73" i="18"/>
  <c r="P73" i="18" s="1"/>
  <c r="Y75" i="16"/>
  <c r="D309" i="16" s="1"/>
  <c r="C309" i="16"/>
  <c r="D281" i="9"/>
  <c r="T78" i="16"/>
  <c r="V77" i="16"/>
  <c r="U77" i="16"/>
  <c r="X76" i="16"/>
  <c r="C310" i="16" s="1"/>
  <c r="Y76" i="16"/>
  <c r="D310" i="16" s="1"/>
  <c r="H58" i="14"/>
  <c r="L51" i="11"/>
  <c r="K52" i="11"/>
  <c r="D279" i="8"/>
  <c r="M51" i="7"/>
  <c r="J62" i="11"/>
  <c r="I63" i="11"/>
  <c r="J62" i="8"/>
  <c r="I63" i="8"/>
  <c r="M51" i="10"/>
  <c r="K52" i="8"/>
  <c r="L51" i="8"/>
  <c r="J62" i="12"/>
  <c r="I63" i="12"/>
  <c r="K53" i="10"/>
  <c r="L52" i="10"/>
  <c r="M52" i="10" s="1"/>
  <c r="C283" i="10" s="1"/>
  <c r="L52" i="7"/>
  <c r="M52" i="7" s="1"/>
  <c r="C283" i="7" s="1"/>
  <c r="K53" i="7"/>
  <c r="C281" i="10"/>
  <c r="J63" i="10"/>
  <c r="K52" i="12"/>
  <c r="L51" i="12"/>
  <c r="K55" i="9"/>
  <c r="L54" i="9"/>
  <c r="M54" i="9" s="1"/>
  <c r="C281" i="7"/>
  <c r="J63" i="7"/>
  <c r="C305" i="18" l="1"/>
  <c r="N75" i="18"/>
  <c r="O74" i="18"/>
  <c r="P74" i="18" s="1"/>
  <c r="Q73" i="18"/>
  <c r="C306" i="18" s="1"/>
  <c r="W77" i="16"/>
  <c r="X77" i="16" s="1"/>
  <c r="T79" i="16"/>
  <c r="V78" i="16"/>
  <c r="U78" i="16"/>
  <c r="J58" i="14"/>
  <c r="I58" i="14"/>
  <c r="K54" i="7"/>
  <c r="L53" i="7"/>
  <c r="M53" i="7" s="1"/>
  <c r="C284" i="7" s="1"/>
  <c r="C281" i="11"/>
  <c r="J63" i="11"/>
  <c r="L52" i="12"/>
  <c r="M52" i="12" s="1"/>
  <c r="C283" i="12" s="1"/>
  <c r="K53" i="12"/>
  <c r="C281" i="12"/>
  <c r="J63" i="12"/>
  <c r="C282" i="10"/>
  <c r="D282" i="10" s="1"/>
  <c r="M51" i="11"/>
  <c r="K53" i="11"/>
  <c r="L52" i="11"/>
  <c r="M52" i="11" s="1"/>
  <c r="C283" i="11" s="1"/>
  <c r="C285" i="9"/>
  <c r="M51" i="8"/>
  <c r="M51" i="12"/>
  <c r="K54" i="10"/>
  <c r="L53" i="10"/>
  <c r="D280" i="7"/>
  <c r="K56" i="9"/>
  <c r="L55" i="9"/>
  <c r="M55" i="9" s="1"/>
  <c r="C286" i="9" s="1"/>
  <c r="D281" i="10"/>
  <c r="D280" i="10"/>
  <c r="K53" i="8"/>
  <c r="L52" i="8"/>
  <c r="M52" i="8" s="1"/>
  <c r="C283" i="8" s="1"/>
  <c r="C281" i="8"/>
  <c r="J63" i="8"/>
  <c r="C282" i="7"/>
  <c r="D282" i="7" s="1"/>
  <c r="N76" i="18" l="1"/>
  <c r="O75" i="18"/>
  <c r="Q74" i="18"/>
  <c r="C307" i="18" s="1"/>
  <c r="C311" i="16"/>
  <c r="T80" i="16"/>
  <c r="U79" i="16"/>
  <c r="W79" i="16" s="1"/>
  <c r="V79" i="16"/>
  <c r="Y77" i="16"/>
  <c r="D311" i="16" s="1"/>
  <c r="W78" i="16"/>
  <c r="X78" i="16" s="1"/>
  <c r="C312" i="16" s="1"/>
  <c r="K58" i="14"/>
  <c r="M58" i="14" s="1"/>
  <c r="D199" i="14" s="1"/>
  <c r="H59" i="14"/>
  <c r="C282" i="12"/>
  <c r="D282" i="12" s="1"/>
  <c r="K54" i="11"/>
  <c r="L53" i="11"/>
  <c r="M53" i="11" s="1"/>
  <c r="C284" i="11" s="1"/>
  <c r="D283" i="11" s="1"/>
  <c r="D281" i="12"/>
  <c r="D280" i="12"/>
  <c r="D280" i="11"/>
  <c r="M53" i="10"/>
  <c r="K54" i="8"/>
  <c r="L53" i="8"/>
  <c r="M53" i="8" s="1"/>
  <c r="C284" i="8" s="1"/>
  <c r="D283" i="8" s="1"/>
  <c r="K55" i="10"/>
  <c r="L54" i="10"/>
  <c r="M54" i="10" s="1"/>
  <c r="C285" i="10" s="1"/>
  <c r="D283" i="7"/>
  <c r="L54" i="7"/>
  <c r="K55" i="7"/>
  <c r="D280" i="8"/>
  <c r="L56" i="9"/>
  <c r="K57" i="9"/>
  <c r="D281" i="7"/>
  <c r="C282" i="8"/>
  <c r="D282" i="8" s="1"/>
  <c r="D285" i="9"/>
  <c r="D284" i="9"/>
  <c r="C282" i="11"/>
  <c r="D282" i="11" s="1"/>
  <c r="K54" i="12"/>
  <c r="L53" i="12"/>
  <c r="M53" i="12" s="1"/>
  <c r="C284" i="12" s="1"/>
  <c r="D283" i="12" s="1"/>
  <c r="P75" i="18" l="1"/>
  <c r="Q75" i="18" s="1"/>
  <c r="C308" i="18" s="1"/>
  <c r="N77" i="18"/>
  <c r="O76" i="18"/>
  <c r="P76" i="18" s="1"/>
  <c r="Y79" i="16"/>
  <c r="D313" i="16" s="1"/>
  <c r="Y78" i="16"/>
  <c r="D312" i="16" s="1"/>
  <c r="T81" i="16"/>
  <c r="V80" i="16"/>
  <c r="U80" i="16"/>
  <c r="X79" i="16"/>
  <c r="C313" i="16" s="1"/>
  <c r="L58" i="14"/>
  <c r="C199" i="14" s="1"/>
  <c r="J59" i="14"/>
  <c r="I59" i="14"/>
  <c r="K59" i="14" s="1"/>
  <c r="L59" i="14" s="1"/>
  <c r="D281" i="8"/>
  <c r="M56" i="9"/>
  <c r="K56" i="7"/>
  <c r="L55" i="7"/>
  <c r="M55" i="7" s="1"/>
  <c r="C286" i="7" s="1"/>
  <c r="K58" i="9"/>
  <c r="L57" i="9"/>
  <c r="M57" i="9" s="1"/>
  <c r="C288" i="9" s="1"/>
  <c r="C284" i="10"/>
  <c r="M54" i="7"/>
  <c r="L54" i="8"/>
  <c r="K55" i="8"/>
  <c r="D281" i="11"/>
  <c r="L54" i="12"/>
  <c r="M54" i="12" s="1"/>
  <c r="C285" i="12" s="1"/>
  <c r="D284" i="12" s="1"/>
  <c r="K55" i="12"/>
  <c r="K56" i="10"/>
  <c r="L55" i="10"/>
  <c r="M55" i="10" s="1"/>
  <c r="C286" i="10" s="1"/>
  <c r="K55" i="11"/>
  <c r="L54" i="11"/>
  <c r="Q76" i="18" l="1"/>
  <c r="C309" i="18" s="1"/>
  <c r="O77" i="18"/>
  <c r="R66" i="18"/>
  <c r="W80" i="16"/>
  <c r="X80" i="16" s="1"/>
  <c r="C314" i="16" s="1"/>
  <c r="T82" i="16"/>
  <c r="V81" i="16"/>
  <c r="U81" i="16"/>
  <c r="M59" i="14"/>
  <c r="D200" i="14" s="1"/>
  <c r="H60" i="14"/>
  <c r="C200" i="14"/>
  <c r="K56" i="12"/>
  <c r="L55" i="12"/>
  <c r="M54" i="8"/>
  <c r="K57" i="7"/>
  <c r="L56" i="7"/>
  <c r="M56" i="7" s="1"/>
  <c r="C287" i="7" s="1"/>
  <c r="K57" i="10"/>
  <c r="L56" i="10"/>
  <c r="M56" i="10" s="1"/>
  <c r="C287" i="10" s="1"/>
  <c r="D286" i="10" s="1"/>
  <c r="K56" i="8"/>
  <c r="L55" i="8"/>
  <c r="M55" i="8" s="1"/>
  <c r="C286" i="8" s="1"/>
  <c r="L58" i="9"/>
  <c r="M58" i="9" s="1"/>
  <c r="C289" i="9" s="1"/>
  <c r="K59" i="9"/>
  <c r="D286" i="7"/>
  <c r="D284" i="10"/>
  <c r="D283" i="10"/>
  <c r="K56" i="11"/>
  <c r="L55" i="11"/>
  <c r="M55" i="11" s="1"/>
  <c r="C286" i="11" s="1"/>
  <c r="M54" i="11"/>
  <c r="C285" i="7"/>
  <c r="D285" i="10"/>
  <c r="D288" i="9"/>
  <c r="C287" i="9"/>
  <c r="R67" i="18" l="1"/>
  <c r="S66" i="18"/>
  <c r="O78" i="18"/>
  <c r="P77" i="18"/>
  <c r="P78" i="18" s="1"/>
  <c r="V82" i="16"/>
  <c r="Z71" i="16"/>
  <c r="U82" i="16"/>
  <c r="Y80" i="16"/>
  <c r="D314" i="16" s="1"/>
  <c r="W81" i="16"/>
  <c r="X81" i="16" s="1"/>
  <c r="C315" i="16" s="1"/>
  <c r="J60" i="14"/>
  <c r="I60" i="14"/>
  <c r="K60" i="14" s="1"/>
  <c r="D285" i="7"/>
  <c r="D284" i="7"/>
  <c r="L56" i="8"/>
  <c r="M56" i="8" s="1"/>
  <c r="C287" i="8" s="1"/>
  <c r="K57" i="8"/>
  <c r="K57" i="12"/>
  <c r="L56" i="12"/>
  <c r="M56" i="12" s="1"/>
  <c r="C287" i="12" s="1"/>
  <c r="M55" i="12"/>
  <c r="K57" i="11"/>
  <c r="L56" i="11"/>
  <c r="K60" i="9"/>
  <c r="L59" i="9"/>
  <c r="M59" i="9" s="1"/>
  <c r="D286" i="8"/>
  <c r="K58" i="7"/>
  <c r="L57" i="7"/>
  <c r="D287" i="9"/>
  <c r="D286" i="9"/>
  <c r="C285" i="11"/>
  <c r="K58" i="10"/>
  <c r="L57" i="10"/>
  <c r="C285" i="8"/>
  <c r="Q77" i="18" l="1"/>
  <c r="T66" i="18"/>
  <c r="U66" i="18" s="1"/>
  <c r="S67" i="18"/>
  <c r="R68" i="18"/>
  <c r="M60" i="14"/>
  <c r="U83" i="16"/>
  <c r="Y81" i="16"/>
  <c r="D315" i="16" s="1"/>
  <c r="AB71" i="16"/>
  <c r="AA71" i="16"/>
  <c r="AC71" i="16" s="1"/>
  <c r="Z72" i="16"/>
  <c r="V83" i="16"/>
  <c r="W82" i="16"/>
  <c r="W83" i="16" s="1"/>
  <c r="D201" i="14"/>
  <c r="L60" i="14"/>
  <c r="M57" i="10"/>
  <c r="C286" i="12"/>
  <c r="K58" i="11"/>
  <c r="L57" i="11"/>
  <c r="M57" i="11" s="1"/>
  <c r="C288" i="11" s="1"/>
  <c r="K58" i="12"/>
  <c r="L57" i="12"/>
  <c r="M57" i="12" s="1"/>
  <c r="C288" i="12" s="1"/>
  <c r="D287" i="12" s="1"/>
  <c r="K59" i="7"/>
  <c r="L58" i="7"/>
  <c r="M58" i="7" s="1"/>
  <c r="C289" i="7" s="1"/>
  <c r="M56" i="11"/>
  <c r="K58" i="8"/>
  <c r="L57" i="8"/>
  <c r="C290" i="9"/>
  <c r="D285" i="11"/>
  <c r="D284" i="11"/>
  <c r="K59" i="10"/>
  <c r="L58" i="10"/>
  <c r="M58" i="10" s="1"/>
  <c r="C289" i="10" s="1"/>
  <c r="D285" i="8"/>
  <c r="D284" i="8"/>
  <c r="M57" i="7"/>
  <c r="K61" i="9"/>
  <c r="L60" i="9"/>
  <c r="M60" i="9" s="1"/>
  <c r="C291" i="9" s="1"/>
  <c r="C311" i="18" l="1"/>
  <c r="R69" i="18"/>
  <c r="S68" i="18"/>
  <c r="T68" i="18" s="1"/>
  <c r="C310" i="18"/>
  <c r="Q78" i="18"/>
  <c r="T67" i="18"/>
  <c r="Y82" i="16"/>
  <c r="D316" i="16" s="1"/>
  <c r="AE71" i="16"/>
  <c r="AB72" i="16"/>
  <c r="Z73" i="16"/>
  <c r="AA72" i="16"/>
  <c r="AD71" i="16"/>
  <c r="X82" i="16"/>
  <c r="C201" i="14"/>
  <c r="H61" i="14"/>
  <c r="C288" i="7"/>
  <c r="L59" i="10"/>
  <c r="M59" i="10" s="1"/>
  <c r="C290" i="10" s="1"/>
  <c r="K60" i="10"/>
  <c r="D290" i="9"/>
  <c r="D289" i="9"/>
  <c r="C287" i="11"/>
  <c r="D286" i="12"/>
  <c r="D285" i="12"/>
  <c r="M57" i="8"/>
  <c r="L58" i="12"/>
  <c r="M58" i="12" s="1"/>
  <c r="K59" i="12"/>
  <c r="K62" i="9"/>
  <c r="L61" i="9"/>
  <c r="M61" i="9" s="1"/>
  <c r="C292" i="9" s="1"/>
  <c r="D291" i="9" s="1"/>
  <c r="L58" i="8"/>
  <c r="M58" i="8" s="1"/>
  <c r="C289" i="8" s="1"/>
  <c r="K59" i="8"/>
  <c r="K60" i="7"/>
  <c r="L59" i="7"/>
  <c r="M59" i="7" s="1"/>
  <c r="C290" i="7" s="1"/>
  <c r="D289" i="7" s="1"/>
  <c r="L58" i="11"/>
  <c r="K59" i="11"/>
  <c r="C288" i="10"/>
  <c r="R70" i="18" l="1"/>
  <c r="S69" i="18"/>
  <c r="U67" i="18"/>
  <c r="U68" i="18"/>
  <c r="C313" i="18" s="1"/>
  <c r="Y83" i="16"/>
  <c r="C316" i="16"/>
  <c r="X83" i="16"/>
  <c r="C317" i="16"/>
  <c r="D317" i="16"/>
  <c r="AC72" i="16"/>
  <c r="AE72" i="16" s="1"/>
  <c r="D318" i="16" s="1"/>
  <c r="AB73" i="16"/>
  <c r="AA73" i="16"/>
  <c r="AC73" i="16" s="1"/>
  <c r="Z74" i="16"/>
  <c r="J61" i="14"/>
  <c r="I61" i="14"/>
  <c r="K61" i="14" s="1"/>
  <c r="L61" i="14" s="1"/>
  <c r="K61" i="10"/>
  <c r="L60" i="10"/>
  <c r="M60" i="10" s="1"/>
  <c r="C291" i="10" s="1"/>
  <c r="M58" i="11"/>
  <c r="L59" i="8"/>
  <c r="M59" i="8" s="1"/>
  <c r="C290" i="8" s="1"/>
  <c r="D289" i="8" s="1"/>
  <c r="K60" i="8"/>
  <c r="D290" i="10"/>
  <c r="K60" i="11"/>
  <c r="L59" i="11"/>
  <c r="M59" i="11" s="1"/>
  <c r="C290" i="11" s="1"/>
  <c r="C289" i="12"/>
  <c r="K61" i="7"/>
  <c r="L60" i="7"/>
  <c r="M60" i="7" s="1"/>
  <c r="C291" i="7" s="1"/>
  <c r="D290" i="7" s="1"/>
  <c r="N51" i="9"/>
  <c r="L62" i="9"/>
  <c r="D287" i="11"/>
  <c r="D286" i="11"/>
  <c r="D288" i="10"/>
  <c r="D287" i="10"/>
  <c r="K60" i="12"/>
  <c r="L59" i="12"/>
  <c r="M59" i="12" s="1"/>
  <c r="C290" i="12" s="1"/>
  <c r="C288" i="8"/>
  <c r="D288" i="7"/>
  <c r="D287" i="7"/>
  <c r="D289" i="10"/>
  <c r="C312" i="18" l="1"/>
  <c r="T69" i="18"/>
  <c r="R71" i="18"/>
  <c r="S70" i="18"/>
  <c r="T70" i="18" s="1"/>
  <c r="AE73" i="16"/>
  <c r="D319" i="16" s="1"/>
  <c r="AB74" i="16"/>
  <c r="Z75" i="16"/>
  <c r="AA74" i="16"/>
  <c r="AD72" i="16"/>
  <c r="AD73" i="16"/>
  <c r="C319" i="16" s="1"/>
  <c r="H62" i="14"/>
  <c r="M61" i="14"/>
  <c r="C202" i="14"/>
  <c r="C289" i="11"/>
  <c r="K61" i="11"/>
  <c r="L60" i="11"/>
  <c r="M60" i="11" s="1"/>
  <c r="C291" i="11" s="1"/>
  <c r="D290" i="11" s="1"/>
  <c r="K61" i="8"/>
  <c r="L60" i="8"/>
  <c r="M60" i="8" s="1"/>
  <c r="O51" i="9"/>
  <c r="N52" i="9"/>
  <c r="D288" i="8"/>
  <c r="D287" i="8"/>
  <c r="K62" i="7"/>
  <c r="L61" i="7"/>
  <c r="M61" i="7" s="1"/>
  <c r="L61" i="10"/>
  <c r="M61" i="10" s="1"/>
  <c r="C292" i="10" s="1"/>
  <c r="K62" i="10"/>
  <c r="K61" i="12"/>
  <c r="L60" i="12"/>
  <c r="M60" i="12" s="1"/>
  <c r="C291" i="12" s="1"/>
  <c r="D290" i="12" s="1"/>
  <c r="M62" i="9"/>
  <c r="L63" i="9"/>
  <c r="D289" i="12"/>
  <c r="D288" i="12"/>
  <c r="R72" i="18" l="1"/>
  <c r="S71" i="18"/>
  <c r="U70" i="18"/>
  <c r="C315" i="18" s="1"/>
  <c r="U69" i="18"/>
  <c r="C318" i="16"/>
  <c r="AB75" i="16"/>
  <c r="AA75" i="16"/>
  <c r="Z76" i="16"/>
  <c r="AC74" i="16"/>
  <c r="AE74" i="16" s="1"/>
  <c r="D202" i="14"/>
  <c r="J62" i="14"/>
  <c r="I62" i="14"/>
  <c r="K62" i="14" s="1"/>
  <c r="L62" i="14" s="1"/>
  <c r="C293" i="9"/>
  <c r="M63" i="9"/>
  <c r="N53" i="9"/>
  <c r="O52" i="9"/>
  <c r="P52" i="9" s="1"/>
  <c r="C295" i="9" s="1"/>
  <c r="L61" i="8"/>
  <c r="M61" i="8" s="1"/>
  <c r="C292" i="8" s="1"/>
  <c r="K62" i="8"/>
  <c r="N51" i="10"/>
  <c r="L62" i="10"/>
  <c r="C292" i="7"/>
  <c r="P51" i="9"/>
  <c r="D289" i="11"/>
  <c r="D288" i="11"/>
  <c r="K62" i="12"/>
  <c r="L61" i="12"/>
  <c r="M61" i="12" s="1"/>
  <c r="C292" i="12" s="1"/>
  <c r="L62" i="7"/>
  <c r="N51" i="7"/>
  <c r="D291" i="10"/>
  <c r="K62" i="11"/>
  <c r="L61" i="11"/>
  <c r="M61" i="11" s="1"/>
  <c r="C291" i="8"/>
  <c r="C314" i="18" l="1"/>
  <c r="T71" i="18"/>
  <c r="U71" i="18" s="1"/>
  <c r="R73" i="18"/>
  <c r="S72" i="18"/>
  <c r="T72" i="18" s="1"/>
  <c r="AD74" i="16"/>
  <c r="C320" i="16" s="1"/>
  <c r="D320" i="16"/>
  <c r="AB76" i="16"/>
  <c r="AA76" i="16"/>
  <c r="Z77" i="16"/>
  <c r="AC75" i="16"/>
  <c r="AD75" i="16" s="1"/>
  <c r="M62" i="14"/>
  <c r="D203" i="14" s="1"/>
  <c r="C203" i="14"/>
  <c r="H63" i="14"/>
  <c r="D291" i="8"/>
  <c r="D290" i="8"/>
  <c r="O51" i="7"/>
  <c r="N52" i="7"/>
  <c r="N51" i="12"/>
  <c r="L62" i="12"/>
  <c r="D292" i="9"/>
  <c r="L62" i="8"/>
  <c r="N51" i="8"/>
  <c r="D291" i="12"/>
  <c r="C292" i="11"/>
  <c r="M62" i="7"/>
  <c r="L63" i="7"/>
  <c r="C294" i="9"/>
  <c r="D294" i="9" s="1"/>
  <c r="M62" i="10"/>
  <c r="L63" i="10"/>
  <c r="L62" i="11"/>
  <c r="N51" i="11"/>
  <c r="D291" i="7"/>
  <c r="N52" i="10"/>
  <c r="O51" i="10"/>
  <c r="N54" i="9"/>
  <c r="O53" i="9"/>
  <c r="C316" i="18" l="1"/>
  <c r="R74" i="18"/>
  <c r="S73" i="18"/>
  <c r="U72" i="18"/>
  <c r="C317" i="18" s="1"/>
  <c r="C321" i="16"/>
  <c r="AC76" i="16"/>
  <c r="AD76" i="16" s="1"/>
  <c r="C322" i="16" s="1"/>
  <c r="AB77" i="16"/>
  <c r="AA77" i="16"/>
  <c r="Z78" i="16"/>
  <c r="AE75" i="16"/>
  <c r="J63" i="14"/>
  <c r="I63" i="14"/>
  <c r="K63" i="14" s="1"/>
  <c r="L63" i="14" s="1"/>
  <c r="C204" i="14" s="1"/>
  <c r="D293" i="9"/>
  <c r="P53" i="9"/>
  <c r="N52" i="11"/>
  <c r="O51" i="11"/>
  <c r="C293" i="10"/>
  <c r="M63" i="10"/>
  <c r="N52" i="12"/>
  <c r="O51" i="12"/>
  <c r="D291" i="11"/>
  <c r="N52" i="8"/>
  <c r="O51" i="8"/>
  <c r="N53" i="7"/>
  <c r="O52" i="7"/>
  <c r="P52" i="7" s="1"/>
  <c r="C295" i="7" s="1"/>
  <c r="M62" i="8"/>
  <c r="L63" i="8"/>
  <c r="P51" i="7"/>
  <c r="O54" i="9"/>
  <c r="P54" i="9" s="1"/>
  <c r="C297" i="9" s="1"/>
  <c r="N55" i="9"/>
  <c r="M62" i="11"/>
  <c r="L63" i="11"/>
  <c r="P51" i="10"/>
  <c r="N53" i="10"/>
  <c r="O52" i="10"/>
  <c r="P52" i="10" s="1"/>
  <c r="C295" i="10" s="1"/>
  <c r="C293" i="7"/>
  <c r="M63" i="7"/>
  <c r="M62" i="12"/>
  <c r="L63" i="12"/>
  <c r="R75" i="18" l="1"/>
  <c r="S74" i="18"/>
  <c r="T73" i="18"/>
  <c r="U73" i="18" s="1"/>
  <c r="C318" i="18" s="1"/>
  <c r="AE76" i="16"/>
  <c r="D322" i="16" s="1"/>
  <c r="D321" i="16"/>
  <c r="AB78" i="16"/>
  <c r="AA78" i="16"/>
  <c r="AC78" i="16" s="1"/>
  <c r="Z79" i="16"/>
  <c r="AC77" i="16"/>
  <c r="AD77" i="16" s="1"/>
  <c r="C323" i="16" s="1"/>
  <c r="M63" i="14"/>
  <c r="D204" i="14" s="1"/>
  <c r="H64" i="14"/>
  <c r="N53" i="8"/>
  <c r="O52" i="8"/>
  <c r="P52" i="8" s="1"/>
  <c r="C295" i="8" s="1"/>
  <c r="C294" i="10"/>
  <c r="D294" i="10" s="1"/>
  <c r="C293" i="11"/>
  <c r="M63" i="11"/>
  <c r="N53" i="11"/>
  <c r="O52" i="11"/>
  <c r="P52" i="11" s="1"/>
  <c r="C295" i="11" s="1"/>
  <c r="N56" i="9"/>
  <c r="O55" i="9"/>
  <c r="P55" i="9" s="1"/>
  <c r="C298" i="9" s="1"/>
  <c r="N54" i="7"/>
  <c r="O53" i="7"/>
  <c r="N53" i="12"/>
  <c r="O52" i="12"/>
  <c r="P52" i="12" s="1"/>
  <c r="C295" i="12" s="1"/>
  <c r="P51" i="11"/>
  <c r="P51" i="12"/>
  <c r="C294" i="7"/>
  <c r="D294" i="7" s="1"/>
  <c r="C293" i="12"/>
  <c r="M63" i="12"/>
  <c r="D292" i="7"/>
  <c r="N54" i="10"/>
  <c r="O53" i="10"/>
  <c r="C293" i="8"/>
  <c r="M63" i="8"/>
  <c r="P51" i="8"/>
  <c r="D292" i="10"/>
  <c r="C296" i="9"/>
  <c r="T74" i="18" l="1"/>
  <c r="U74" i="18" s="1"/>
  <c r="C319" i="18" s="1"/>
  <c r="R76" i="18"/>
  <c r="S75" i="18"/>
  <c r="T75" i="18" s="1"/>
  <c r="AE77" i="16"/>
  <c r="AB79" i="16"/>
  <c r="AA79" i="16"/>
  <c r="Z80" i="16"/>
  <c r="AD78" i="16"/>
  <c r="C324" i="16" s="1"/>
  <c r="AE78" i="16"/>
  <c r="D324" i="16" s="1"/>
  <c r="J64" i="14"/>
  <c r="I64" i="14"/>
  <c r="H65" i="14" s="1"/>
  <c r="D296" i="9"/>
  <c r="D295" i="9"/>
  <c r="D297" i="9"/>
  <c r="O56" i="9"/>
  <c r="P56" i="9" s="1"/>
  <c r="N57" i="9"/>
  <c r="N55" i="7"/>
  <c r="O54" i="7"/>
  <c r="P54" i="7" s="1"/>
  <c r="C297" i="7" s="1"/>
  <c r="N54" i="8"/>
  <c r="O53" i="8"/>
  <c r="P53" i="8" s="1"/>
  <c r="C296" i="8" s="1"/>
  <c r="D295" i="8" s="1"/>
  <c r="P53" i="10"/>
  <c r="C294" i="12"/>
  <c r="D294" i="12" s="1"/>
  <c r="N54" i="12"/>
  <c r="O53" i="12"/>
  <c r="O53" i="11"/>
  <c r="N54" i="11"/>
  <c r="D292" i="8"/>
  <c r="O54" i="10"/>
  <c r="P54" i="10" s="1"/>
  <c r="C297" i="10" s="1"/>
  <c r="N55" i="10"/>
  <c r="D292" i="12"/>
  <c r="C294" i="11"/>
  <c r="D294" i="11" s="1"/>
  <c r="P53" i="7"/>
  <c r="D293" i="10"/>
  <c r="C294" i="8"/>
  <c r="D294" i="8" s="1"/>
  <c r="D293" i="7"/>
  <c r="D293" i="11"/>
  <c r="D292" i="11"/>
  <c r="U75" i="18" l="1"/>
  <c r="C320" i="18" s="1"/>
  <c r="R77" i="18"/>
  <c r="S76" i="18"/>
  <c r="AB80" i="16"/>
  <c r="AA80" i="16"/>
  <c r="AC80" i="16" s="1"/>
  <c r="Z81" i="16"/>
  <c r="AC79" i="16"/>
  <c r="AD79" i="16" s="1"/>
  <c r="C325" i="16" s="1"/>
  <c r="D323" i="16"/>
  <c r="K64" i="14"/>
  <c r="M64" i="14" s="1"/>
  <c r="D205" i="14" s="1"/>
  <c r="J65" i="14"/>
  <c r="I65" i="14"/>
  <c r="K65" i="14" s="1"/>
  <c r="L65" i="14" s="1"/>
  <c r="C206" i="14" s="1"/>
  <c r="O55" i="10"/>
  <c r="P55" i="10" s="1"/>
  <c r="C298" i="10" s="1"/>
  <c r="N56" i="10"/>
  <c r="P53" i="11"/>
  <c r="C299" i="9"/>
  <c r="P53" i="12"/>
  <c r="O54" i="8"/>
  <c r="N55" i="8"/>
  <c r="O55" i="7"/>
  <c r="P55" i="7" s="1"/>
  <c r="C298" i="7" s="1"/>
  <c r="D297" i="7" s="1"/>
  <c r="N56" i="7"/>
  <c r="N55" i="11"/>
  <c r="O54" i="11"/>
  <c r="P54" i="11" s="1"/>
  <c r="C297" i="11" s="1"/>
  <c r="N58" i="9"/>
  <c r="O57" i="9"/>
  <c r="P57" i="9" s="1"/>
  <c r="C300" i="9" s="1"/>
  <c r="C296" i="7"/>
  <c r="D293" i="12"/>
  <c r="D293" i="8"/>
  <c r="O54" i="12"/>
  <c r="P54" i="12" s="1"/>
  <c r="C297" i="12" s="1"/>
  <c r="N55" i="12"/>
  <c r="C296" i="10"/>
  <c r="V66" i="18" l="1"/>
  <c r="S77" i="18"/>
  <c r="T76" i="18"/>
  <c r="U76" i="18" s="1"/>
  <c r="C321" i="18" s="1"/>
  <c r="AE79" i="16"/>
  <c r="D325" i="16" s="1"/>
  <c r="AB81" i="16"/>
  <c r="AA81" i="16"/>
  <c r="AC81" i="16" s="1"/>
  <c r="Z82" i="16"/>
  <c r="AD80" i="16"/>
  <c r="C326" i="16" s="1"/>
  <c r="AE80" i="16"/>
  <c r="D326" i="16" s="1"/>
  <c r="L64" i="14"/>
  <c r="C205" i="14" s="1"/>
  <c r="H66" i="14"/>
  <c r="M65" i="14"/>
  <c r="D206" i="14" s="1"/>
  <c r="D296" i="10"/>
  <c r="D295" i="10"/>
  <c r="N56" i="8"/>
  <c r="O55" i="8"/>
  <c r="P55" i="8" s="1"/>
  <c r="C298" i="8" s="1"/>
  <c r="P54" i="8"/>
  <c r="O58" i="9"/>
  <c r="P58" i="9" s="1"/>
  <c r="C301" i="9" s="1"/>
  <c r="N59" i="9"/>
  <c r="D297" i="10"/>
  <c r="N56" i="11"/>
  <c r="O55" i="11"/>
  <c r="P55" i="11" s="1"/>
  <c r="C298" i="11" s="1"/>
  <c r="D297" i="11" s="1"/>
  <c r="O56" i="7"/>
  <c r="N57" i="7"/>
  <c r="C296" i="12"/>
  <c r="D299" i="9"/>
  <c r="D298" i="9"/>
  <c r="N56" i="12"/>
  <c r="O55" i="12"/>
  <c r="P55" i="12" s="1"/>
  <c r="C298" i="12" s="1"/>
  <c r="D296" i="7"/>
  <c r="D295" i="7"/>
  <c r="C296" i="11"/>
  <c r="N57" i="10"/>
  <c r="O56" i="10"/>
  <c r="P56" i="10" s="1"/>
  <c r="C299" i="10" s="1"/>
  <c r="D298" i="10" s="1"/>
  <c r="S78" i="18" l="1"/>
  <c r="W66" i="18"/>
  <c r="V67" i="18"/>
  <c r="X66" i="18"/>
  <c r="T77" i="18"/>
  <c r="T78" i="18" s="1"/>
  <c r="AB82" i="16"/>
  <c r="AA82" i="16"/>
  <c r="AC82" i="16" s="1"/>
  <c r="AC83" i="16" s="1"/>
  <c r="AF71" i="16"/>
  <c r="AD81" i="16"/>
  <c r="C327" i="16" s="1"/>
  <c r="AE81" i="16"/>
  <c r="D327" i="16" s="1"/>
  <c r="J66" i="14"/>
  <c r="I66" i="14"/>
  <c r="K66" i="14" s="1"/>
  <c r="L66" i="14" s="1"/>
  <c r="C207" i="14" s="1"/>
  <c r="D296" i="11"/>
  <c r="D295" i="11"/>
  <c r="P56" i="7"/>
  <c r="O56" i="8"/>
  <c r="P56" i="8" s="1"/>
  <c r="C299" i="8" s="1"/>
  <c r="N57" i="8"/>
  <c r="D296" i="12"/>
  <c r="D295" i="12"/>
  <c r="N58" i="7"/>
  <c r="O57" i="7"/>
  <c r="P57" i="7" s="1"/>
  <c r="C300" i="7" s="1"/>
  <c r="C297" i="8"/>
  <c r="D300" i="9"/>
  <c r="N57" i="12"/>
  <c r="O56" i="12"/>
  <c r="N58" i="10"/>
  <c r="O57" i="10"/>
  <c r="P57" i="10" s="1"/>
  <c r="D297" i="12"/>
  <c r="N57" i="11"/>
  <c r="O56" i="11"/>
  <c r="P56" i="11" s="1"/>
  <c r="N60" i="9"/>
  <c r="O59" i="9"/>
  <c r="P59" i="9" s="1"/>
  <c r="C302" i="9" s="1"/>
  <c r="D301" i="9" s="1"/>
  <c r="V68" i="18" l="1"/>
  <c r="W67" i="18"/>
  <c r="Y66" i="18"/>
  <c r="U77" i="18"/>
  <c r="AF72" i="16"/>
  <c r="AH71" i="16"/>
  <c r="AG71" i="16"/>
  <c r="AI71" i="16" s="1"/>
  <c r="AD82" i="16"/>
  <c r="AA83" i="16"/>
  <c r="AE82" i="16"/>
  <c r="AB83" i="16"/>
  <c r="M66" i="14"/>
  <c r="D207" i="14" s="1"/>
  <c r="H67" i="14"/>
  <c r="N58" i="11"/>
  <c r="O57" i="11"/>
  <c r="P57" i="11" s="1"/>
  <c r="C300" i="11" s="1"/>
  <c r="N59" i="10"/>
  <c r="O58" i="10"/>
  <c r="P58" i="10" s="1"/>
  <c r="C301" i="10" s="1"/>
  <c r="N59" i="7"/>
  <c r="O58" i="7"/>
  <c r="P58" i="7" s="1"/>
  <c r="C301" i="7" s="1"/>
  <c r="D300" i="7" s="1"/>
  <c r="N58" i="8"/>
  <c r="O57" i="8"/>
  <c r="C299" i="7"/>
  <c r="C299" i="11"/>
  <c r="C300" i="10"/>
  <c r="P56" i="12"/>
  <c r="N61" i="9"/>
  <c r="O60" i="9"/>
  <c r="P60" i="9" s="1"/>
  <c r="C303" i="9" s="1"/>
  <c r="N58" i="12"/>
  <c r="O57" i="12"/>
  <c r="P57" i="12" s="1"/>
  <c r="C300" i="12" s="1"/>
  <c r="D297" i="8"/>
  <c r="D296" i="8"/>
  <c r="D298" i="8"/>
  <c r="C323" i="18" l="1"/>
  <c r="C322" i="18"/>
  <c r="U78" i="18"/>
  <c r="X67" i="18"/>
  <c r="V69" i="18"/>
  <c r="W68" i="18"/>
  <c r="AK71" i="16"/>
  <c r="C328" i="16"/>
  <c r="AD83" i="16"/>
  <c r="AF73" i="16"/>
  <c r="AH72" i="16"/>
  <c r="AG72" i="16"/>
  <c r="D328" i="16"/>
  <c r="AE83" i="16"/>
  <c r="AJ71" i="16"/>
  <c r="J67" i="14"/>
  <c r="J68" i="14" s="1"/>
  <c r="I67" i="14"/>
  <c r="I68" i="14" s="1"/>
  <c r="N59" i="8"/>
  <c r="O58" i="8"/>
  <c r="P58" i="8" s="1"/>
  <c r="C301" i="8" s="1"/>
  <c r="N60" i="10"/>
  <c r="O59" i="10"/>
  <c r="P59" i="10" s="1"/>
  <c r="D299" i="7"/>
  <c r="D298" i="7"/>
  <c r="C299" i="12"/>
  <c r="D300" i="10"/>
  <c r="D299" i="10"/>
  <c r="D302" i="9"/>
  <c r="D299" i="11"/>
  <c r="D298" i="11"/>
  <c r="P57" i="8"/>
  <c r="N59" i="12"/>
  <c r="O58" i="12"/>
  <c r="P58" i="12" s="1"/>
  <c r="C301" i="12" s="1"/>
  <c r="N62" i="9"/>
  <c r="O61" i="9"/>
  <c r="P61" i="9" s="1"/>
  <c r="C304" i="9" s="1"/>
  <c r="D303" i="9" s="1"/>
  <c r="N60" i="7"/>
  <c r="O59" i="7"/>
  <c r="P59" i="7" s="1"/>
  <c r="N59" i="11"/>
  <c r="O58" i="11"/>
  <c r="P58" i="11" s="1"/>
  <c r="Y67" i="18" l="1"/>
  <c r="X68" i="18"/>
  <c r="V70" i="18"/>
  <c r="W69" i="18"/>
  <c r="C329" i="16"/>
  <c r="AI72" i="16"/>
  <c r="AK72" i="16" s="1"/>
  <c r="D329" i="16"/>
  <c r="AF74" i="16"/>
  <c r="AH73" i="16"/>
  <c r="AG73" i="16"/>
  <c r="K67" i="14"/>
  <c r="K68" i="14" s="1"/>
  <c r="C301" i="11"/>
  <c r="N60" i="11"/>
  <c r="O59" i="11"/>
  <c r="P59" i="11" s="1"/>
  <c r="C302" i="11" s="1"/>
  <c r="N60" i="12"/>
  <c r="O59" i="12"/>
  <c r="P59" i="12" s="1"/>
  <c r="C302" i="12" s="1"/>
  <c r="C302" i="7"/>
  <c r="D299" i="12"/>
  <c r="D298" i="12"/>
  <c r="C302" i="10"/>
  <c r="D301" i="8"/>
  <c r="N60" i="8"/>
  <c r="O59" i="8"/>
  <c r="P59" i="8" s="1"/>
  <c r="C302" i="8" s="1"/>
  <c r="Q51" i="9"/>
  <c r="O62" i="9"/>
  <c r="O60" i="7"/>
  <c r="P60" i="7" s="1"/>
  <c r="C303" i="7" s="1"/>
  <c r="N61" i="7"/>
  <c r="C300" i="8"/>
  <c r="N61" i="10"/>
  <c r="O60" i="10"/>
  <c r="P60" i="10" s="1"/>
  <c r="C303" i="10" s="1"/>
  <c r="D300" i="12"/>
  <c r="C324" i="18" l="1"/>
  <c r="Y68" i="18"/>
  <c r="C325" i="18" s="1"/>
  <c r="V71" i="18"/>
  <c r="W70" i="18"/>
  <c r="X69" i="18"/>
  <c r="Y69" i="18" s="1"/>
  <c r="C326" i="18" s="1"/>
  <c r="AJ72" i="16"/>
  <c r="C330" i="16" s="1"/>
  <c r="D330" i="16"/>
  <c r="AF75" i="16"/>
  <c r="AH74" i="16"/>
  <c r="AG74" i="16"/>
  <c r="AI73" i="16"/>
  <c r="AJ73" i="16" s="1"/>
  <c r="L67" i="14"/>
  <c r="L68" i="14" s="1"/>
  <c r="M67" i="14"/>
  <c r="N56" i="14"/>
  <c r="R51" i="9"/>
  <c r="Q52" i="9"/>
  <c r="N61" i="11"/>
  <c r="O60" i="11"/>
  <c r="P60" i="11" s="1"/>
  <c r="C303" i="11" s="1"/>
  <c r="N62" i="7"/>
  <c r="O61" i="7"/>
  <c r="P61" i="7" s="1"/>
  <c r="C304" i="7" s="1"/>
  <c r="D303" i="7" s="1"/>
  <c r="D301" i="12"/>
  <c r="N62" i="10"/>
  <c r="O61" i="10"/>
  <c r="P61" i="10" s="1"/>
  <c r="C304" i="10" s="1"/>
  <c r="N61" i="8"/>
  <c r="O60" i="8"/>
  <c r="P60" i="8" s="1"/>
  <c r="D302" i="7"/>
  <c r="D301" i="7"/>
  <c r="N61" i="12"/>
  <c r="O60" i="12"/>
  <c r="P60" i="12" s="1"/>
  <c r="C303" i="12" s="1"/>
  <c r="D302" i="12" s="1"/>
  <c r="D300" i="8"/>
  <c r="D299" i="8"/>
  <c r="P62" i="9"/>
  <c r="O63" i="9"/>
  <c r="D302" i="10"/>
  <c r="D301" i="10"/>
  <c r="D302" i="11"/>
  <c r="D301" i="11"/>
  <c r="D300" i="11"/>
  <c r="V72" i="18" l="1"/>
  <c r="W71" i="18"/>
  <c r="X70" i="18"/>
  <c r="Y70" i="18" s="1"/>
  <c r="C327" i="18" s="1"/>
  <c r="C331" i="16"/>
  <c r="C208" i="14"/>
  <c r="AF76" i="16"/>
  <c r="AH75" i="16"/>
  <c r="AG75" i="16"/>
  <c r="AI75" i="16" s="1"/>
  <c r="AK73" i="16"/>
  <c r="AI74" i="16"/>
  <c r="AJ74" i="16" s="1"/>
  <c r="M68" i="14"/>
  <c r="D208" i="14"/>
  <c r="P56" i="14"/>
  <c r="O56" i="14"/>
  <c r="Q56" i="14" s="1"/>
  <c r="C305" i="9"/>
  <c r="P63" i="9"/>
  <c r="Q51" i="7"/>
  <c r="O62" i="7"/>
  <c r="R52" i="9"/>
  <c r="S52" i="9" s="1"/>
  <c r="C307" i="9" s="1"/>
  <c r="Q53" i="9"/>
  <c r="N62" i="11"/>
  <c r="O61" i="11"/>
  <c r="P61" i="11" s="1"/>
  <c r="C304" i="11" s="1"/>
  <c r="C303" i="8"/>
  <c r="O62" i="10"/>
  <c r="Q51" i="10"/>
  <c r="D303" i="10"/>
  <c r="S51" i="9"/>
  <c r="N62" i="12"/>
  <c r="O61" i="12"/>
  <c r="P61" i="12" s="1"/>
  <c r="C304" i="12" s="1"/>
  <c r="D303" i="12" s="1"/>
  <c r="N62" i="8"/>
  <c r="O61" i="8"/>
  <c r="P61" i="8" s="1"/>
  <c r="C304" i="8" s="1"/>
  <c r="D303" i="11"/>
  <c r="X71" i="18" l="1"/>
  <c r="Y71" i="18" s="1"/>
  <c r="V73" i="18"/>
  <c r="W72" i="18"/>
  <c r="AK74" i="16"/>
  <c r="D332" i="16" s="1"/>
  <c r="AK75" i="16"/>
  <c r="D333" i="16" s="1"/>
  <c r="C332" i="16"/>
  <c r="D331" i="16"/>
  <c r="AF77" i="16"/>
  <c r="AG76" i="16"/>
  <c r="AH76" i="16"/>
  <c r="AJ75" i="16"/>
  <c r="C333" i="16" s="1"/>
  <c r="R56" i="14"/>
  <c r="N57" i="14" s="1"/>
  <c r="S56" i="14"/>
  <c r="R53" i="9"/>
  <c r="Q54" i="9"/>
  <c r="O62" i="8"/>
  <c r="Q51" i="8"/>
  <c r="R51" i="10"/>
  <c r="Q52" i="10"/>
  <c r="P62" i="7"/>
  <c r="O63" i="7"/>
  <c r="D303" i="8"/>
  <c r="D302" i="8"/>
  <c r="O62" i="11"/>
  <c r="Q51" i="11"/>
  <c r="P62" i="10"/>
  <c r="O63" i="10"/>
  <c r="Q51" i="12"/>
  <c r="O62" i="12"/>
  <c r="C306" i="9"/>
  <c r="D306" i="9" s="1"/>
  <c r="Q52" i="7"/>
  <c r="R51" i="7"/>
  <c r="D304" i="9"/>
  <c r="C328" i="18" l="1"/>
  <c r="V74" i="18"/>
  <c r="W73" i="18"/>
  <c r="X73" i="18" s="1"/>
  <c r="X72" i="18"/>
  <c r="Y72" i="18" s="1"/>
  <c r="C329" i="18" s="1"/>
  <c r="D305" i="9"/>
  <c r="AI76" i="16"/>
  <c r="AK76" i="16" s="1"/>
  <c r="AF78" i="16"/>
  <c r="AH77" i="16"/>
  <c r="AG77" i="16"/>
  <c r="AI77" i="16" s="1"/>
  <c r="D209" i="14"/>
  <c r="C209" i="14"/>
  <c r="P57" i="14"/>
  <c r="O57" i="14"/>
  <c r="Q57" i="14" s="1"/>
  <c r="P62" i="12"/>
  <c r="O63" i="12"/>
  <c r="C305" i="7"/>
  <c r="P63" i="7"/>
  <c r="S51" i="10"/>
  <c r="S53" i="9"/>
  <c r="R51" i="11"/>
  <c r="Q52" i="11"/>
  <c r="Q52" i="8"/>
  <c r="R51" i="8"/>
  <c r="Q53" i="7"/>
  <c r="R52" i="7"/>
  <c r="S52" i="7" s="1"/>
  <c r="C307" i="7" s="1"/>
  <c r="P62" i="11"/>
  <c r="O63" i="11"/>
  <c r="P62" i="8"/>
  <c r="O63" i="8"/>
  <c r="S51" i="7"/>
  <c r="Q52" i="12"/>
  <c r="R51" i="12"/>
  <c r="C305" i="10"/>
  <c r="P63" i="10"/>
  <c r="R52" i="10"/>
  <c r="S52" i="10" s="1"/>
  <c r="C307" i="10" s="1"/>
  <c r="Q53" i="10"/>
  <c r="Q55" i="9"/>
  <c r="R54" i="9"/>
  <c r="S54" i="9" s="1"/>
  <c r="C309" i="9" s="1"/>
  <c r="Y73" i="18" l="1"/>
  <c r="C330" i="18" s="1"/>
  <c r="V75" i="18"/>
  <c r="W74" i="18"/>
  <c r="X74" i="18" s="1"/>
  <c r="AK77" i="16"/>
  <c r="D335" i="16" s="1"/>
  <c r="D334" i="16"/>
  <c r="AF79" i="16"/>
  <c r="AH78" i="16"/>
  <c r="AG78" i="16"/>
  <c r="AI78" i="16" s="1"/>
  <c r="AJ76" i="16"/>
  <c r="S57" i="14"/>
  <c r="D210" i="14" s="1"/>
  <c r="AJ77" i="16"/>
  <c r="C335" i="16" s="1"/>
  <c r="R57" i="14"/>
  <c r="Q54" i="7"/>
  <c r="R53" i="7"/>
  <c r="S51" i="11"/>
  <c r="C305" i="12"/>
  <c r="P63" i="12"/>
  <c r="C306" i="7"/>
  <c r="D306" i="7" s="1"/>
  <c r="C305" i="11"/>
  <c r="P63" i="11"/>
  <c r="S51" i="8"/>
  <c r="R55" i="9"/>
  <c r="S55" i="9" s="1"/>
  <c r="C310" i="9" s="1"/>
  <c r="Q56" i="9"/>
  <c r="S51" i="12"/>
  <c r="Q53" i="8"/>
  <c r="R52" i="8"/>
  <c r="S52" i="8" s="1"/>
  <c r="C307" i="8" s="1"/>
  <c r="C308" i="9"/>
  <c r="D304" i="7"/>
  <c r="Q54" i="10"/>
  <c r="R53" i="10"/>
  <c r="S53" i="10" s="1"/>
  <c r="C308" i="10" s="1"/>
  <c r="D307" i="10" s="1"/>
  <c r="D304" i="10"/>
  <c r="Q53" i="12"/>
  <c r="R52" i="12"/>
  <c r="S52" i="12" s="1"/>
  <c r="C307" i="12" s="1"/>
  <c r="C305" i="8"/>
  <c r="P63" i="8"/>
  <c r="Q53" i="11"/>
  <c r="R52" i="11"/>
  <c r="S52" i="11" s="1"/>
  <c r="C307" i="11" s="1"/>
  <c r="C306" i="10"/>
  <c r="D306" i="10" s="1"/>
  <c r="Y74" i="18" l="1"/>
  <c r="C331" i="18" s="1"/>
  <c r="V76" i="18"/>
  <c r="W75" i="18"/>
  <c r="C334" i="16"/>
  <c r="AF80" i="16"/>
  <c r="AH79" i="16"/>
  <c r="AG79" i="16"/>
  <c r="AI79" i="16" s="1"/>
  <c r="AJ78" i="16"/>
  <c r="C336" i="16" s="1"/>
  <c r="AK78" i="16"/>
  <c r="C210" i="14"/>
  <c r="N58" i="14"/>
  <c r="D305" i="7"/>
  <c r="Q57" i="9"/>
  <c r="R56" i="9"/>
  <c r="S56" i="9" s="1"/>
  <c r="D304" i="12"/>
  <c r="Q55" i="7"/>
  <c r="R54" i="7"/>
  <c r="S54" i="7" s="1"/>
  <c r="C309" i="7" s="1"/>
  <c r="D305" i="10"/>
  <c r="D308" i="9"/>
  <c r="D307" i="9"/>
  <c r="C306" i="8"/>
  <c r="D306" i="8" s="1"/>
  <c r="C306" i="12"/>
  <c r="D306" i="12" s="1"/>
  <c r="D309" i="9"/>
  <c r="C306" i="11"/>
  <c r="D306" i="11" s="1"/>
  <c r="R53" i="11"/>
  <c r="S53" i="11" s="1"/>
  <c r="C308" i="11" s="1"/>
  <c r="Q54" i="11"/>
  <c r="D305" i="8"/>
  <c r="D304" i="8"/>
  <c r="Q54" i="12"/>
  <c r="R53" i="12"/>
  <c r="S53" i="12" s="1"/>
  <c r="C308" i="12" s="1"/>
  <c r="D307" i="12" s="1"/>
  <c r="Q55" i="10"/>
  <c r="R54" i="10"/>
  <c r="S54" i="10" s="1"/>
  <c r="Q54" i="8"/>
  <c r="R53" i="8"/>
  <c r="D305" i="11"/>
  <c r="D304" i="11"/>
  <c r="S53" i="7"/>
  <c r="V77" i="18" l="1"/>
  <c r="W76" i="18"/>
  <c r="X75" i="18"/>
  <c r="Y75" i="18" s="1"/>
  <c r="C332" i="18" s="1"/>
  <c r="D336" i="16"/>
  <c r="AF81" i="16"/>
  <c r="AG80" i="16"/>
  <c r="AI80" i="16" s="1"/>
  <c r="AH80" i="16"/>
  <c r="AJ79" i="16"/>
  <c r="C337" i="16" s="1"/>
  <c r="AK79" i="16"/>
  <c r="D337" i="16" s="1"/>
  <c r="P58" i="14"/>
  <c r="O58" i="14"/>
  <c r="Q58" i="14" s="1"/>
  <c r="C311" i="9"/>
  <c r="R55" i="10"/>
  <c r="S55" i="10" s="1"/>
  <c r="C310" i="10" s="1"/>
  <c r="Q56" i="10"/>
  <c r="Q56" i="7"/>
  <c r="R55" i="7"/>
  <c r="S55" i="7" s="1"/>
  <c r="C310" i="7" s="1"/>
  <c r="D309" i="7" s="1"/>
  <c r="Q58" i="9"/>
  <c r="R57" i="9"/>
  <c r="S53" i="8"/>
  <c r="Q55" i="11"/>
  <c r="R54" i="11"/>
  <c r="S54" i="11" s="1"/>
  <c r="C309" i="11" s="1"/>
  <c r="C309" i="10"/>
  <c r="C308" i="7"/>
  <c r="Q55" i="8"/>
  <c r="R54" i="8"/>
  <c r="S54" i="8" s="1"/>
  <c r="C309" i="8" s="1"/>
  <c r="Q55" i="12"/>
  <c r="R54" i="12"/>
  <c r="S54" i="12" s="1"/>
  <c r="C309" i="12" s="1"/>
  <c r="D308" i="12" s="1"/>
  <c r="D308" i="11"/>
  <c r="D307" i="11"/>
  <c r="D305" i="12"/>
  <c r="X76" i="18" l="1"/>
  <c r="Y76" i="18" s="1"/>
  <c r="C333" i="18" s="1"/>
  <c r="W77" i="18"/>
  <c r="X77" i="18" s="1"/>
  <c r="X78" i="18" s="1"/>
  <c r="Z66" i="18"/>
  <c r="S58" i="14"/>
  <c r="D211" i="14" s="1"/>
  <c r="AK80" i="16"/>
  <c r="D338" i="16" s="1"/>
  <c r="AF82" i="16"/>
  <c r="AH81" i="16"/>
  <c r="AG81" i="16"/>
  <c r="AJ80" i="16"/>
  <c r="C338" i="16" s="1"/>
  <c r="R58" i="14"/>
  <c r="D310" i="9"/>
  <c r="Q57" i="7"/>
  <c r="R56" i="7"/>
  <c r="S56" i="7" s="1"/>
  <c r="C311" i="7" s="1"/>
  <c r="Q56" i="8"/>
  <c r="R55" i="8"/>
  <c r="S55" i="8" s="1"/>
  <c r="C310" i="8" s="1"/>
  <c r="D309" i="10"/>
  <c r="D308" i="10"/>
  <c r="C308" i="8"/>
  <c r="S57" i="9"/>
  <c r="Q56" i="11"/>
  <c r="R55" i="11"/>
  <c r="S55" i="11" s="1"/>
  <c r="R58" i="9"/>
  <c r="S58" i="9" s="1"/>
  <c r="C313" i="9" s="1"/>
  <c r="Q59" i="9"/>
  <c r="R56" i="10"/>
  <c r="S56" i="10" s="1"/>
  <c r="Q57" i="10"/>
  <c r="R55" i="12"/>
  <c r="Q56" i="12"/>
  <c r="D308" i="7"/>
  <c r="D307" i="7"/>
  <c r="Y77" i="18" l="1"/>
  <c r="W78" i="18"/>
  <c r="Z67" i="18"/>
  <c r="AA66" i="18"/>
  <c r="AB66" i="18" s="1"/>
  <c r="AI81" i="16"/>
  <c r="AJ81" i="16" s="1"/>
  <c r="C339" i="16" s="1"/>
  <c r="AG82" i="16"/>
  <c r="AI82" i="16" s="1"/>
  <c r="AI83" i="16" s="1"/>
  <c r="AH82" i="16"/>
  <c r="C211" i="14"/>
  <c r="N59" i="14"/>
  <c r="C310" i="11"/>
  <c r="Q57" i="8"/>
  <c r="R56" i="8"/>
  <c r="R57" i="7"/>
  <c r="S57" i="7" s="1"/>
  <c r="C312" i="7" s="1"/>
  <c r="D311" i="7" s="1"/>
  <c r="Q58" i="7"/>
  <c r="S55" i="12"/>
  <c r="R59" i="9"/>
  <c r="S59" i="9" s="1"/>
  <c r="C314" i="9" s="1"/>
  <c r="Q60" i="9"/>
  <c r="C312" i="9"/>
  <c r="Q57" i="11"/>
  <c r="R56" i="11"/>
  <c r="D310" i="7"/>
  <c r="R57" i="10"/>
  <c r="S57" i="10" s="1"/>
  <c r="C312" i="10" s="1"/>
  <c r="Q58" i="10"/>
  <c r="Q57" i="12"/>
  <c r="R56" i="12"/>
  <c r="S56" i="12" s="1"/>
  <c r="C311" i="12" s="1"/>
  <c r="C311" i="10"/>
  <c r="D308" i="8"/>
  <c r="D307" i="8"/>
  <c r="D309" i="8"/>
  <c r="AC66" i="18" l="1"/>
  <c r="Z68" i="18"/>
  <c r="AA67" i="18"/>
  <c r="AC67" i="18" s="1"/>
  <c r="C334" i="18"/>
  <c r="K84" i="18" s="1"/>
  <c r="Y78" i="18"/>
  <c r="O88" i="16"/>
  <c r="N88" i="16"/>
  <c r="AK82" i="16"/>
  <c r="AH83" i="16"/>
  <c r="O87" i="16" s="1"/>
  <c r="AK81" i="16"/>
  <c r="D339" i="16" s="1"/>
  <c r="AJ82" i="16"/>
  <c r="AG83" i="16"/>
  <c r="N87" i="16" s="1"/>
  <c r="P59" i="14"/>
  <c r="O59" i="14"/>
  <c r="Q59" i="14" s="1"/>
  <c r="R59" i="14" s="1"/>
  <c r="R57" i="12"/>
  <c r="S57" i="12" s="1"/>
  <c r="C312" i="12" s="1"/>
  <c r="Q58" i="12"/>
  <c r="S56" i="11"/>
  <c r="Q59" i="7"/>
  <c r="R58" i="7"/>
  <c r="S58" i="7" s="1"/>
  <c r="C313" i="7" s="1"/>
  <c r="D312" i="7" s="1"/>
  <c r="Q59" i="10"/>
  <c r="R58" i="10"/>
  <c r="S58" i="10" s="1"/>
  <c r="Q58" i="11"/>
  <c r="R57" i="11"/>
  <c r="S57" i="11" s="1"/>
  <c r="C312" i="11" s="1"/>
  <c r="D311" i="10"/>
  <c r="D310" i="10"/>
  <c r="D312" i="9"/>
  <c r="D311" i="9"/>
  <c r="D309" i="11"/>
  <c r="D313" i="9"/>
  <c r="R57" i="8"/>
  <c r="S57" i="8" s="1"/>
  <c r="C312" i="8" s="1"/>
  <c r="Q58" i="8"/>
  <c r="D311" i="12"/>
  <c r="R60" i="9"/>
  <c r="S60" i="9" s="1"/>
  <c r="C315" i="9" s="1"/>
  <c r="Q61" i="9"/>
  <c r="C310" i="12"/>
  <c r="S56" i="8"/>
  <c r="AB67" i="18" l="1"/>
  <c r="Z69" i="18"/>
  <c r="AA68" i="18"/>
  <c r="AC68" i="18" s="1"/>
  <c r="N86" i="16"/>
  <c r="O86" i="16"/>
  <c r="D340" i="16"/>
  <c r="O90" i="16" s="1"/>
  <c r="AK83" i="16"/>
  <c r="O89" i="16" s="1"/>
  <c r="C340" i="16"/>
  <c r="N90" i="16" s="1"/>
  <c r="AJ83" i="16"/>
  <c r="N89" i="16" s="1"/>
  <c r="N60" i="14"/>
  <c r="S59" i="14"/>
  <c r="C212" i="14"/>
  <c r="Q62" i="9"/>
  <c r="R61" i="9"/>
  <c r="S61" i="9" s="1"/>
  <c r="C316" i="9" s="1"/>
  <c r="D315" i="9" s="1"/>
  <c r="C311" i="8"/>
  <c r="C311" i="11"/>
  <c r="Q59" i="8"/>
  <c r="R58" i="8"/>
  <c r="R58" i="11"/>
  <c r="S58" i="11" s="1"/>
  <c r="C313" i="11" s="1"/>
  <c r="Q59" i="11"/>
  <c r="Q60" i="7"/>
  <c r="R59" i="7"/>
  <c r="S59" i="7" s="1"/>
  <c r="C314" i="7" s="1"/>
  <c r="Q59" i="12"/>
  <c r="R58" i="12"/>
  <c r="S58" i="12" s="1"/>
  <c r="Q60" i="10"/>
  <c r="R59" i="10"/>
  <c r="S59" i="10" s="1"/>
  <c r="C314" i="10" s="1"/>
  <c r="D310" i="12"/>
  <c r="D309" i="12"/>
  <c r="C313" i="10"/>
  <c r="D314" i="9"/>
  <c r="Z70" i="18" l="1"/>
  <c r="AA69" i="18"/>
  <c r="AB68" i="18"/>
  <c r="D212" i="14"/>
  <c r="P60" i="14"/>
  <c r="O60" i="14"/>
  <c r="Q60" i="14" s="1"/>
  <c r="R60" i="14" s="1"/>
  <c r="Q60" i="12"/>
  <c r="R59" i="12"/>
  <c r="S59" i="12" s="1"/>
  <c r="C314" i="12" s="1"/>
  <c r="S58" i="8"/>
  <c r="D311" i="11"/>
  <c r="D310" i="11"/>
  <c r="D311" i="8"/>
  <c r="D310" i="8"/>
  <c r="Q60" i="8"/>
  <c r="R59" i="8"/>
  <c r="S59" i="8" s="1"/>
  <c r="C314" i="8" s="1"/>
  <c r="D313" i="7"/>
  <c r="Q61" i="10"/>
  <c r="R60" i="10"/>
  <c r="S60" i="10" s="1"/>
  <c r="C315" i="10" s="1"/>
  <c r="Q61" i="7"/>
  <c r="R60" i="7"/>
  <c r="S60" i="7" s="1"/>
  <c r="C315" i="7" s="1"/>
  <c r="D314" i="7" s="1"/>
  <c r="D313" i="10"/>
  <c r="D312" i="10"/>
  <c r="C313" i="12"/>
  <c r="Q60" i="11"/>
  <c r="R59" i="11"/>
  <c r="S59" i="11" s="1"/>
  <c r="C314" i="11" s="1"/>
  <c r="D313" i="11" s="1"/>
  <c r="D312" i="11"/>
  <c r="T51" i="9"/>
  <c r="R62" i="9"/>
  <c r="AC69" i="18" l="1"/>
  <c r="AB69" i="18"/>
  <c r="Z71" i="18"/>
  <c r="AA70" i="18"/>
  <c r="AC70" i="18" s="1"/>
  <c r="C213" i="14"/>
  <c r="N61" i="14"/>
  <c r="S60" i="14"/>
  <c r="S62" i="9"/>
  <c r="R63" i="9"/>
  <c r="U51" i="9"/>
  <c r="T52" i="9"/>
  <c r="D313" i="12"/>
  <c r="D312" i="12"/>
  <c r="D315" i="10"/>
  <c r="Q61" i="8"/>
  <c r="R60" i="8"/>
  <c r="S60" i="8" s="1"/>
  <c r="C315" i="8" s="1"/>
  <c r="D314" i="8" s="1"/>
  <c r="C313" i="8"/>
  <c r="R60" i="12"/>
  <c r="S60" i="12" s="1"/>
  <c r="Q61" i="12"/>
  <c r="Q62" i="7"/>
  <c r="R61" i="7"/>
  <c r="S61" i="7" s="1"/>
  <c r="C316" i="7" s="1"/>
  <c r="R61" i="10"/>
  <c r="S61" i="10" s="1"/>
  <c r="C316" i="10" s="1"/>
  <c r="Q62" i="10"/>
  <c r="Q61" i="11"/>
  <c r="R60" i="11"/>
  <c r="S60" i="11" s="1"/>
  <c r="C315" i="11" s="1"/>
  <c r="D314" i="11" s="1"/>
  <c r="D314" i="10"/>
  <c r="AB70" i="18" l="1"/>
  <c r="Z72" i="18"/>
  <c r="AA71" i="18"/>
  <c r="AC71" i="18" s="1"/>
  <c r="D213" i="14"/>
  <c r="P61" i="14"/>
  <c r="O61" i="14"/>
  <c r="Q61" i="14" s="1"/>
  <c r="R61" i="14" s="1"/>
  <c r="C214" i="14" s="1"/>
  <c r="T51" i="10"/>
  <c r="R62" i="10"/>
  <c r="T51" i="7"/>
  <c r="R62" i="7"/>
  <c r="D313" i="8"/>
  <c r="D312" i="8"/>
  <c r="Q62" i="12"/>
  <c r="R61" i="12"/>
  <c r="S61" i="12" s="1"/>
  <c r="C316" i="12" s="1"/>
  <c r="T53" i="9"/>
  <c r="U52" i="9"/>
  <c r="V52" i="9" s="1"/>
  <c r="C317" i="9"/>
  <c r="S63" i="9"/>
  <c r="D315" i="7"/>
  <c r="Q62" i="11"/>
  <c r="R61" i="11"/>
  <c r="S61" i="11" s="1"/>
  <c r="C316" i="11" s="1"/>
  <c r="D315" i="11" s="1"/>
  <c r="C315" i="12"/>
  <c r="Q62" i="8"/>
  <c r="R61" i="8"/>
  <c r="S61" i="8" s="1"/>
  <c r="V51" i="9"/>
  <c r="Z73" i="18" l="1"/>
  <c r="AA72" i="18"/>
  <c r="AB71" i="18"/>
  <c r="N62" i="14"/>
  <c r="S61" i="14"/>
  <c r="D214" i="14" s="1"/>
  <c r="R62" i="12"/>
  <c r="T51" i="12"/>
  <c r="S62" i="10"/>
  <c r="R63" i="10"/>
  <c r="R62" i="8"/>
  <c r="T51" i="8"/>
  <c r="D317" i="9"/>
  <c r="I67" i="9"/>
  <c r="D316" i="9"/>
  <c r="D315" i="12"/>
  <c r="D314" i="12"/>
  <c r="U53" i="9"/>
  <c r="T54" i="9"/>
  <c r="S62" i="7"/>
  <c r="R63" i="7"/>
  <c r="T52" i="10"/>
  <c r="U51" i="10"/>
  <c r="C316" i="8"/>
  <c r="T51" i="11"/>
  <c r="R62" i="11"/>
  <c r="T52" i="7"/>
  <c r="U51" i="7"/>
  <c r="AC72" i="18" l="1"/>
  <c r="AB72" i="18"/>
  <c r="Z74" i="18"/>
  <c r="AA73" i="18"/>
  <c r="AC73" i="18" s="1"/>
  <c r="P62" i="14"/>
  <c r="O62" i="14"/>
  <c r="Q62" i="14" s="1"/>
  <c r="R62" i="14" s="1"/>
  <c r="C215" i="14" s="1"/>
  <c r="C317" i="10"/>
  <c r="S63" i="10"/>
  <c r="T53" i="7"/>
  <c r="U52" i="7"/>
  <c r="V52" i="7" s="1"/>
  <c r="V53" i="9"/>
  <c r="D315" i="8"/>
  <c r="C317" i="7"/>
  <c r="S63" i="7"/>
  <c r="S62" i="11"/>
  <c r="R63" i="11"/>
  <c r="V51" i="10"/>
  <c r="T52" i="8"/>
  <c r="U51" i="8"/>
  <c r="U51" i="12"/>
  <c r="T52" i="12"/>
  <c r="V51" i="7"/>
  <c r="U51" i="11"/>
  <c r="T52" i="11"/>
  <c r="U52" i="10"/>
  <c r="V52" i="10" s="1"/>
  <c r="T53" i="10"/>
  <c r="T55" i="9"/>
  <c r="U54" i="9"/>
  <c r="V54" i="9" s="1"/>
  <c r="S62" i="8"/>
  <c r="R63" i="8"/>
  <c r="S62" i="12"/>
  <c r="R63" i="12"/>
  <c r="AB73" i="18" l="1"/>
  <c r="Z75" i="18"/>
  <c r="AA74" i="18"/>
  <c r="AC74" i="18" s="1"/>
  <c r="S62" i="14"/>
  <c r="D215" i="14" s="1"/>
  <c r="N63" i="14"/>
  <c r="C317" i="8"/>
  <c r="S63" i="8"/>
  <c r="V51" i="8"/>
  <c r="C317" i="11"/>
  <c r="S63" i="11"/>
  <c r="T53" i="8"/>
  <c r="U52" i="8"/>
  <c r="V52" i="8" s="1"/>
  <c r="D317" i="10"/>
  <c r="I67" i="10"/>
  <c r="D316" i="10"/>
  <c r="T53" i="11"/>
  <c r="U52" i="11"/>
  <c r="V52" i="11" s="1"/>
  <c r="C317" i="12"/>
  <c r="S63" i="12"/>
  <c r="T56" i="9"/>
  <c r="U55" i="9"/>
  <c r="V51" i="11"/>
  <c r="U52" i="12"/>
  <c r="V52" i="12" s="1"/>
  <c r="T53" i="12"/>
  <c r="D317" i="7"/>
  <c r="I67" i="7"/>
  <c r="D316" i="7"/>
  <c r="U53" i="10"/>
  <c r="V53" i="10" s="1"/>
  <c r="T54" i="10"/>
  <c r="V51" i="12"/>
  <c r="T54" i="7"/>
  <c r="U53" i="7"/>
  <c r="Z76" i="18" l="1"/>
  <c r="AA75" i="18"/>
  <c r="AC75" i="18" s="1"/>
  <c r="AB74" i="18"/>
  <c r="P63" i="14"/>
  <c r="O63" i="14"/>
  <c r="Q63" i="14" s="1"/>
  <c r="R63" i="14" s="1"/>
  <c r="C216" i="14" s="1"/>
  <c r="V53" i="7"/>
  <c r="U54" i="7"/>
  <c r="V54" i="7" s="1"/>
  <c r="T55" i="7"/>
  <c r="T54" i="8"/>
  <c r="U53" i="8"/>
  <c r="D317" i="12"/>
  <c r="I67" i="12"/>
  <c r="D316" i="12"/>
  <c r="T55" i="10"/>
  <c r="U54" i="10"/>
  <c r="V54" i="10" s="1"/>
  <c r="T54" i="12"/>
  <c r="U53" i="12"/>
  <c r="V55" i="9"/>
  <c r="T57" i="9"/>
  <c r="U56" i="9"/>
  <c r="V56" i="9" s="1"/>
  <c r="U53" i="11"/>
  <c r="T54" i="11"/>
  <c r="D317" i="11"/>
  <c r="I67" i="11"/>
  <c r="D316" i="11"/>
  <c r="D317" i="8"/>
  <c r="I67" i="8"/>
  <c r="D316" i="8"/>
  <c r="AB75" i="18" l="1"/>
  <c r="Z77" i="18"/>
  <c r="AA76" i="18"/>
  <c r="AC76" i="18" s="1"/>
  <c r="S63" i="14"/>
  <c r="D216" i="14" s="1"/>
  <c r="N64" i="14"/>
  <c r="T55" i="11"/>
  <c r="U54" i="11"/>
  <c r="V54" i="11" s="1"/>
  <c r="V53" i="11"/>
  <c r="V53" i="12"/>
  <c r="T56" i="10"/>
  <c r="U55" i="10"/>
  <c r="V55" i="10" s="1"/>
  <c r="U54" i="8"/>
  <c r="V54" i="8" s="1"/>
  <c r="T55" i="8"/>
  <c r="V53" i="8"/>
  <c r="T56" i="7"/>
  <c r="U55" i="7"/>
  <c r="T55" i="12"/>
  <c r="U54" i="12"/>
  <c r="V54" i="12" s="1"/>
  <c r="U57" i="9"/>
  <c r="V57" i="9" s="1"/>
  <c r="T58" i="9"/>
  <c r="AB76" i="18" l="1"/>
  <c r="AA77" i="18"/>
  <c r="P64" i="14"/>
  <c r="O64" i="14"/>
  <c r="Q64" i="14" s="1"/>
  <c r="R64" i="14" s="1"/>
  <c r="C217" i="14" s="1"/>
  <c r="U58" i="9"/>
  <c r="T59" i="9"/>
  <c r="T56" i="12"/>
  <c r="U55" i="12"/>
  <c r="V55" i="12" s="1"/>
  <c r="V55" i="7"/>
  <c r="T56" i="11"/>
  <c r="U55" i="11"/>
  <c r="U55" i="8"/>
  <c r="V55" i="8" s="1"/>
  <c r="T56" i="8"/>
  <c r="T57" i="7"/>
  <c r="U56" i="7"/>
  <c r="V56" i="7" s="1"/>
  <c r="U56" i="10"/>
  <c r="T57" i="10"/>
  <c r="AC77" i="18" l="1"/>
  <c r="AC78" i="18" s="1"/>
  <c r="K83" i="18" s="1"/>
  <c r="AA78" i="18"/>
  <c r="K81" i="18" s="1"/>
  <c r="AB77" i="18"/>
  <c r="AB78" i="18" s="1"/>
  <c r="K82" i="18" s="1"/>
  <c r="N65" i="14"/>
  <c r="S64" i="14"/>
  <c r="D217" i="14" s="1"/>
  <c r="T58" i="10"/>
  <c r="U57" i="10"/>
  <c r="V57" i="10" s="1"/>
  <c r="T58" i="7"/>
  <c r="U57" i="7"/>
  <c r="V57" i="7" s="1"/>
  <c r="T60" i="9"/>
  <c r="U59" i="9"/>
  <c r="V59" i="9" s="1"/>
  <c r="V58" i="9"/>
  <c r="U56" i="8"/>
  <c r="V56" i="8" s="1"/>
  <c r="T57" i="8"/>
  <c r="T57" i="12"/>
  <c r="U56" i="12"/>
  <c r="V56" i="10"/>
  <c r="V55" i="11"/>
  <c r="T57" i="11"/>
  <c r="U56" i="11"/>
  <c r="V56" i="11" s="1"/>
  <c r="K80" i="18" l="1"/>
  <c r="P65" i="14"/>
  <c r="O65" i="14"/>
  <c r="Q65" i="14" s="1"/>
  <c r="R65" i="14" s="1"/>
  <c r="C218" i="14" s="1"/>
  <c r="U57" i="12"/>
  <c r="V57" i="12" s="1"/>
  <c r="T58" i="12"/>
  <c r="T61" i="9"/>
  <c r="U60" i="9"/>
  <c r="V60" i="9" s="1"/>
  <c r="T58" i="11"/>
  <c r="U57" i="11"/>
  <c r="V57" i="11" s="1"/>
  <c r="U58" i="7"/>
  <c r="V58" i="7" s="1"/>
  <c r="T59" i="7"/>
  <c r="T59" i="10"/>
  <c r="U58" i="10"/>
  <c r="V58" i="10" s="1"/>
  <c r="T58" i="8"/>
  <c r="U57" i="8"/>
  <c r="V56" i="12"/>
  <c r="N66" i="14" l="1"/>
  <c r="S65" i="14"/>
  <c r="D218" i="14" s="1"/>
  <c r="U61" i="9"/>
  <c r="V61" i="9" s="1"/>
  <c r="T62" i="9"/>
  <c r="U62" i="9" s="1"/>
  <c r="U59" i="10"/>
  <c r="V59" i="10" s="1"/>
  <c r="T60" i="10"/>
  <c r="V57" i="8"/>
  <c r="U58" i="11"/>
  <c r="T59" i="11"/>
  <c r="T59" i="12"/>
  <c r="U58" i="12"/>
  <c r="U58" i="8"/>
  <c r="V58" i="8" s="1"/>
  <c r="T59" i="8"/>
  <c r="T60" i="7"/>
  <c r="U59" i="7"/>
  <c r="V59" i="7" s="1"/>
  <c r="P66" i="14" l="1"/>
  <c r="O66" i="14"/>
  <c r="Q66" i="14" s="1"/>
  <c r="R66" i="14" s="1"/>
  <c r="C219" i="14" s="1"/>
  <c r="U60" i="7"/>
  <c r="V60" i="7" s="1"/>
  <c r="T61" i="7"/>
  <c r="T61" i="10"/>
  <c r="U60" i="10"/>
  <c r="V60" i="10" s="1"/>
  <c r="T60" i="8"/>
  <c r="U59" i="8"/>
  <c r="V59" i="8" s="1"/>
  <c r="T60" i="11"/>
  <c r="U59" i="11"/>
  <c r="V59" i="11" s="1"/>
  <c r="V62" i="9"/>
  <c r="V63" i="9" s="1"/>
  <c r="I66" i="9" s="1"/>
  <c r="U63" i="9"/>
  <c r="I65" i="9" s="1"/>
  <c r="T60" i="12"/>
  <c r="U59" i="12"/>
  <c r="V59" i="12" s="1"/>
  <c r="V58" i="11"/>
  <c r="V58" i="12"/>
  <c r="S66" i="14" l="1"/>
  <c r="D219" i="14" s="1"/>
  <c r="N67" i="14"/>
  <c r="T61" i="11"/>
  <c r="U60" i="11"/>
  <c r="V60" i="11" s="1"/>
  <c r="T61" i="8"/>
  <c r="U60" i="8"/>
  <c r="V60" i="8" s="1"/>
  <c r="T62" i="10"/>
  <c r="U62" i="10" s="1"/>
  <c r="U61" i="10"/>
  <c r="V61" i="10" s="1"/>
  <c r="T62" i="7"/>
  <c r="U62" i="7" s="1"/>
  <c r="U61" i="7"/>
  <c r="V61" i="7" s="1"/>
  <c r="T61" i="12"/>
  <c r="U60" i="12"/>
  <c r="V60" i="12" s="1"/>
  <c r="P67" i="14" l="1"/>
  <c r="P68" i="14" s="1"/>
  <c r="O67" i="14"/>
  <c r="O68" i="14" s="1"/>
  <c r="V62" i="7"/>
  <c r="V63" i="7" s="1"/>
  <c r="I66" i="7" s="1"/>
  <c r="U63" i="7"/>
  <c r="I65" i="7" s="1"/>
  <c r="T62" i="8"/>
  <c r="U62" i="8" s="1"/>
  <c r="U61" i="8"/>
  <c r="V61" i="8" s="1"/>
  <c r="U61" i="12"/>
  <c r="V61" i="12" s="1"/>
  <c r="T62" i="12"/>
  <c r="U62" i="12" s="1"/>
  <c r="V62" i="10"/>
  <c r="V63" i="10" s="1"/>
  <c r="I66" i="10" s="1"/>
  <c r="U63" i="10"/>
  <c r="I65" i="10" s="1"/>
  <c r="U61" i="11"/>
  <c r="V61" i="11" s="1"/>
  <c r="T62" i="11"/>
  <c r="U62" i="11" s="1"/>
  <c r="Q67" i="14" l="1"/>
  <c r="Q68" i="14" s="1"/>
  <c r="T56" i="14"/>
  <c r="V62" i="11"/>
  <c r="V63" i="11" s="1"/>
  <c r="I66" i="11" s="1"/>
  <c r="U63" i="11"/>
  <c r="I65" i="11" s="1"/>
  <c r="V62" i="8"/>
  <c r="V63" i="8" s="1"/>
  <c r="I66" i="8" s="1"/>
  <c r="U63" i="8"/>
  <c r="I65" i="8" s="1"/>
  <c r="V62" i="12"/>
  <c r="V63" i="12" s="1"/>
  <c r="I66" i="12" s="1"/>
  <c r="U63" i="12"/>
  <c r="I65" i="12" s="1"/>
  <c r="S67" i="14" l="1"/>
  <c r="D220" i="14" s="1"/>
  <c r="R67" i="14"/>
  <c r="U56" i="14"/>
  <c r="W56" i="14" s="1"/>
  <c r="X56" i="14" s="1"/>
  <c r="V56" i="14"/>
  <c r="S68" i="14" l="1"/>
  <c r="R68" i="14"/>
  <c r="C220" i="14"/>
  <c r="C221" i="14"/>
  <c r="T57" i="14"/>
  <c r="Y56" i="14"/>
  <c r="D221" i="14" l="1"/>
  <c r="V57" i="14"/>
  <c r="U57" i="14"/>
  <c r="W57" i="14" l="1"/>
  <c r="Y57" i="14" l="1"/>
  <c r="X57" i="14"/>
  <c r="C222" i="14" l="1"/>
  <c r="T58" i="14"/>
  <c r="D222" i="14"/>
  <c r="V58" i="14" l="1"/>
  <c r="U58" i="14"/>
  <c r="W58" i="14" l="1"/>
  <c r="Y58" i="14" l="1"/>
  <c r="X58" i="14"/>
  <c r="T59" i="14"/>
  <c r="V59" i="14" l="1"/>
  <c r="U59" i="14"/>
  <c r="C223" i="14"/>
  <c r="D223" i="14"/>
  <c r="W59" i="14" l="1"/>
  <c r="Y59" i="14" l="1"/>
  <c r="X59" i="14"/>
  <c r="T60" i="14" s="1"/>
  <c r="V60" i="14" l="1"/>
  <c r="U60" i="14"/>
  <c r="W60" i="14" s="1"/>
  <c r="X60" i="14" s="1"/>
  <c r="C224" i="14"/>
  <c r="D224" i="14"/>
  <c r="C225" i="14" l="1"/>
  <c r="T61" i="14"/>
  <c r="Y60" i="14"/>
  <c r="D225" i="14" l="1"/>
  <c r="V61" i="14"/>
  <c r="U61" i="14"/>
  <c r="W61" i="14" s="1"/>
  <c r="X61" i="14" s="1"/>
  <c r="C226" i="14" s="1"/>
  <c r="T62" i="14" l="1"/>
  <c r="Y61" i="14"/>
  <c r="D226" i="14" s="1"/>
  <c r="V62" i="14" l="1"/>
  <c r="U62" i="14"/>
  <c r="W62" i="14" s="1"/>
  <c r="X62" i="14" s="1"/>
  <c r="C227" i="14" s="1"/>
  <c r="T63" i="14" l="1"/>
  <c r="Y62" i="14"/>
  <c r="D227" i="14" s="1"/>
  <c r="V63" i="14" l="1"/>
  <c r="U63" i="14"/>
  <c r="W63" i="14" s="1"/>
  <c r="Y63" i="14" l="1"/>
  <c r="D228" i="14" s="1"/>
  <c r="X63" i="14"/>
  <c r="C228" i="14" s="1"/>
  <c r="T64" i="14"/>
  <c r="V64" i="14" l="1"/>
  <c r="U64" i="14"/>
  <c r="W64" i="14" s="1"/>
  <c r="X64" i="14" s="1"/>
  <c r="C229" i="14" s="1"/>
  <c r="Y64" i="14" l="1"/>
  <c r="D229" i="14" s="1"/>
  <c r="T65" i="14"/>
  <c r="V65" i="14" l="1"/>
  <c r="U65" i="14"/>
  <c r="W65" i="14" s="1"/>
  <c r="X65" i="14" s="1"/>
  <c r="C230" i="14" s="1"/>
  <c r="T66" i="14" l="1"/>
  <c r="Y65" i="14"/>
  <c r="D230" i="14" s="1"/>
  <c r="V66" i="14" l="1"/>
  <c r="U66" i="14"/>
  <c r="W66" i="14" s="1"/>
  <c r="Y66" i="14" l="1"/>
  <c r="D231" i="14" s="1"/>
  <c r="X66" i="14"/>
  <c r="C231" i="14" s="1"/>
  <c r="T67" i="14"/>
  <c r="V67" i="14" l="1"/>
  <c r="V68" i="14" s="1"/>
  <c r="U67" i="14"/>
  <c r="U68" i="14" s="1"/>
  <c r="W67" i="14" l="1"/>
  <c r="X67" i="14" s="1"/>
  <c r="C232" i="14" s="1"/>
  <c r="Z56" i="14"/>
  <c r="Y67" i="14" l="1"/>
  <c r="D232" i="14" s="1"/>
  <c r="W68" i="14"/>
  <c r="X68" i="14"/>
  <c r="AB56" i="14"/>
  <c r="AA56" i="14"/>
  <c r="AC56" i="14" s="1"/>
  <c r="AD56" i="14" s="1"/>
  <c r="Y68" i="14" l="1"/>
  <c r="C233" i="14"/>
  <c r="Z57" i="14"/>
  <c r="AE56" i="14"/>
  <c r="D233" i="14" l="1"/>
  <c r="AB57" i="14"/>
  <c r="AA57" i="14"/>
  <c r="AC57" i="14" s="1"/>
  <c r="AE57" i="14" l="1"/>
  <c r="D234" i="14" s="1"/>
  <c r="AD57" i="14"/>
  <c r="C234" i="14" s="1"/>
  <c r="Z58" i="14"/>
  <c r="AB58" i="14" l="1"/>
  <c r="AA58" i="14"/>
  <c r="AC58" i="14" s="1"/>
  <c r="AE58" i="14" l="1"/>
  <c r="D235" i="14" s="1"/>
  <c r="AD58" i="14"/>
  <c r="C235" i="14" l="1"/>
  <c r="Z59" i="14"/>
  <c r="AB59" i="14" l="1"/>
  <c r="AA59" i="14"/>
  <c r="AC59" i="14" s="1"/>
  <c r="AD59" i="14" s="1"/>
  <c r="C236" i="14" l="1"/>
  <c r="Z60" i="14"/>
  <c r="AE59" i="14"/>
  <c r="D236" i="14" l="1"/>
  <c r="AB60" i="14"/>
  <c r="AA60" i="14"/>
  <c r="AC60" i="14" s="1"/>
  <c r="AD60" i="14" s="1"/>
  <c r="Z61" i="14" l="1"/>
  <c r="AA61" i="14" s="1"/>
  <c r="Z62" i="14" s="1"/>
  <c r="AE60" i="14"/>
  <c r="D237" i="14" s="1"/>
  <c r="C237" i="14"/>
  <c r="AB61" i="14" l="1"/>
  <c r="AC61" i="14"/>
  <c r="AB62" i="14"/>
  <c r="AA62" i="14"/>
  <c r="AC62" i="14" s="1"/>
  <c r="AD62" i="14" s="1"/>
  <c r="C239" i="14" s="1"/>
  <c r="AE61" i="14" l="1"/>
  <c r="D238" i="14" s="1"/>
  <c r="AD61" i="14"/>
  <c r="C238" i="14" s="1"/>
  <c r="Z63" i="14"/>
  <c r="AE62" i="14"/>
  <c r="D239" i="14" s="1"/>
  <c r="AB63" i="14" l="1"/>
  <c r="AA63" i="14"/>
  <c r="AC63" i="14" s="1"/>
  <c r="AD63" i="14" s="1"/>
  <c r="C240" i="14" s="1"/>
  <c r="Z64" i="14" l="1"/>
  <c r="AE63" i="14"/>
  <c r="D240" i="14" s="1"/>
  <c r="AB64" i="14" l="1"/>
  <c r="AA64" i="14"/>
  <c r="AC64" i="14" s="1"/>
  <c r="AD64" i="14" s="1"/>
  <c r="C241" i="14" s="1"/>
  <c r="AE64" i="14" l="1"/>
  <c r="D241" i="14" s="1"/>
  <c r="Z65" i="14"/>
  <c r="AB65" i="14" l="1"/>
  <c r="AA65" i="14"/>
  <c r="AC65" i="14" s="1"/>
  <c r="AD65" i="14" s="1"/>
  <c r="C242" i="14" s="1"/>
  <c r="Z66" i="14" l="1"/>
  <c r="AE65" i="14"/>
  <c r="D242" i="14" s="1"/>
  <c r="AB66" i="14" l="1"/>
  <c r="AA66" i="14"/>
  <c r="AC66" i="14" s="1"/>
  <c r="AE66" i="14" l="1"/>
  <c r="D243" i="14" s="1"/>
  <c r="AD66" i="14"/>
  <c r="C243" i="14" s="1"/>
  <c r="Z67" i="14"/>
  <c r="AB67" i="14" l="1"/>
  <c r="AB68" i="14" s="1"/>
  <c r="AA67" i="14"/>
  <c r="AA68" i="14" s="1"/>
  <c r="AC67" i="14" l="1"/>
  <c r="AD67" i="14" s="1"/>
  <c r="C244" i="14" s="1"/>
  <c r="AF56" i="14"/>
  <c r="AE67" i="14" l="1"/>
  <c r="D244" i="14" s="1"/>
  <c r="AC68" i="14"/>
  <c r="AD68" i="14"/>
  <c r="AE68" i="14"/>
  <c r="AG56" i="14"/>
  <c r="AI56" i="14" s="1"/>
  <c r="AJ56" i="14" s="1"/>
  <c r="AH56" i="14"/>
  <c r="C245" i="14" l="1"/>
  <c r="AK56" i="14"/>
  <c r="AF57" i="14"/>
  <c r="AH57" i="14" l="1"/>
  <c r="AG57" i="14"/>
  <c r="AI57" i="14" s="1"/>
  <c r="D245" i="14"/>
  <c r="AK57" i="14" l="1"/>
  <c r="AJ57" i="14"/>
  <c r="C246" i="14" l="1"/>
  <c r="D246" i="14"/>
  <c r="AF58" i="14"/>
  <c r="AH58" i="14" l="1"/>
  <c r="AG58" i="14"/>
  <c r="AI58" i="14" s="1"/>
  <c r="AK58" i="14" l="1"/>
  <c r="D247" i="14" s="1"/>
  <c r="AJ58" i="14"/>
  <c r="C247" i="14" s="1"/>
  <c r="AF59" i="14"/>
  <c r="AG59" i="14" s="1"/>
  <c r="AI59" i="14" s="1"/>
  <c r="AH59" i="14" l="1"/>
  <c r="AK59" i="14" s="1"/>
  <c r="D248" i="14" s="1"/>
  <c r="AJ59" i="14"/>
  <c r="C248" i="14" s="1"/>
  <c r="AF60" i="14"/>
  <c r="AH60" i="14" s="1"/>
  <c r="AG60" i="14"/>
  <c r="AF61" i="14" s="1"/>
  <c r="AI60" i="14" l="1"/>
  <c r="AK60" i="14" s="1"/>
  <c r="D249" i="14" s="1"/>
  <c r="AH61" i="14"/>
  <c r="AG61" i="14"/>
  <c r="AI61" i="14" s="1"/>
  <c r="AJ61" i="14" s="1"/>
  <c r="C250" i="14" s="1"/>
  <c r="AJ60" i="14" l="1"/>
  <c r="C249" i="14" s="1"/>
  <c r="AF62" i="14"/>
  <c r="AK61" i="14"/>
  <c r="D250" i="14" s="1"/>
  <c r="AH62" i="14" l="1"/>
  <c r="AG62" i="14"/>
  <c r="AI62" i="14" s="1"/>
  <c r="AJ62" i="14" s="1"/>
  <c r="C251" i="14" s="1"/>
  <c r="AK62" i="14" l="1"/>
  <c r="D251" i="14" s="1"/>
  <c r="AF63" i="14"/>
  <c r="AH63" i="14" l="1"/>
  <c r="AG63" i="14"/>
  <c r="AI63" i="14" s="1"/>
  <c r="AJ63" i="14" s="1"/>
  <c r="C252" i="14" s="1"/>
  <c r="AF64" i="14" l="1"/>
  <c r="AK63" i="14"/>
  <c r="D252" i="14" s="1"/>
  <c r="AH64" i="14" l="1"/>
  <c r="AG64" i="14"/>
  <c r="AI64" i="14" s="1"/>
  <c r="AJ64" i="14" s="1"/>
  <c r="C253" i="14" s="1"/>
  <c r="AF65" i="14" l="1"/>
  <c r="AK64" i="14"/>
  <c r="D253" i="14" s="1"/>
  <c r="AH65" i="14" l="1"/>
  <c r="AG65" i="14"/>
  <c r="AI65" i="14" s="1"/>
  <c r="AJ65" i="14" s="1"/>
  <c r="C254" i="14" s="1"/>
  <c r="AF66" i="14" l="1"/>
  <c r="AK65" i="14"/>
  <c r="D254" i="14" s="1"/>
  <c r="AH66" i="14" l="1"/>
  <c r="AG66" i="14"/>
  <c r="AI66" i="14" s="1"/>
  <c r="AJ66" i="14" s="1"/>
  <c r="C255" i="14" s="1"/>
  <c r="AF67" i="14" l="1"/>
  <c r="AK66" i="14"/>
  <c r="D255" i="14" s="1"/>
  <c r="AH67" i="14" l="1"/>
  <c r="AH68" i="14" s="1"/>
  <c r="AG67" i="14"/>
  <c r="AG68" i="14" s="1"/>
  <c r="AI67" i="14" l="1"/>
  <c r="AI68" i="14" s="1"/>
  <c r="AL56" i="14"/>
  <c r="AK67" i="14" l="1"/>
  <c r="D256" i="14" s="1"/>
  <c r="AJ67" i="14"/>
  <c r="AM56" i="14"/>
  <c r="AO56" i="14" s="1"/>
  <c r="AN56" i="14"/>
  <c r="AK68" i="14" l="1"/>
  <c r="C256" i="14"/>
  <c r="AJ68" i="14"/>
  <c r="AQ56" i="14"/>
  <c r="AP56" i="14"/>
  <c r="D257" i="14" l="1"/>
  <c r="C257" i="14"/>
  <c r="AL57" i="14"/>
  <c r="AN57" i="14" l="1"/>
  <c r="AM57" i="14"/>
  <c r="AO57" i="14" s="1"/>
  <c r="AQ57" i="14" l="1"/>
  <c r="D258" i="14" s="1"/>
  <c r="AP57" i="14"/>
  <c r="C258" i="14" s="1"/>
  <c r="AL58" i="14"/>
  <c r="AM58" i="14" s="1"/>
  <c r="AO58" i="14" s="1"/>
  <c r="AP58" i="14" s="1"/>
  <c r="C259" i="14" s="1"/>
  <c r="AN58" i="14"/>
  <c r="AQ58" i="14" l="1"/>
  <c r="D259" i="14" s="1"/>
  <c r="AL59" i="14"/>
  <c r="AN59" i="14" s="1"/>
  <c r="AM59" i="14" l="1"/>
  <c r="AO59" i="14" s="1"/>
  <c r="AQ59" i="14" s="1"/>
  <c r="D260" i="14" s="1"/>
  <c r="AP59" i="14" l="1"/>
  <c r="C260" i="14" s="1"/>
  <c r="AL60" i="14"/>
  <c r="AM60" i="14" l="1"/>
  <c r="AO60" i="14" s="1"/>
  <c r="AN60" i="14"/>
  <c r="AP60" i="14" l="1"/>
  <c r="C261" i="14" s="1"/>
  <c r="AQ60" i="14"/>
  <c r="D261" i="14" s="1"/>
  <c r="AL61" i="14"/>
  <c r="AN61" i="14" l="1"/>
  <c r="AM61" i="14"/>
  <c r="AO61" i="14" s="1"/>
  <c r="AP61" i="14" s="1"/>
  <c r="C262" i="14" s="1"/>
  <c r="AL62" i="14" l="1"/>
  <c r="AQ61" i="14"/>
  <c r="D262" i="14" s="1"/>
  <c r="AM62" i="14" l="1"/>
  <c r="AO62" i="14" s="1"/>
  <c r="AP62" i="14" s="1"/>
  <c r="C263" i="14" s="1"/>
  <c r="AN62" i="14"/>
  <c r="AQ62" i="14" l="1"/>
  <c r="D263" i="14" s="1"/>
  <c r="AL63" i="14"/>
  <c r="AN63" i="14" l="1"/>
  <c r="AM63" i="14"/>
  <c r="AO63" i="14" s="1"/>
  <c r="AP63" i="14" s="1"/>
  <c r="C264" i="14" s="1"/>
  <c r="AQ63" i="14" l="1"/>
  <c r="D264" i="14" s="1"/>
  <c r="AL64" i="14"/>
  <c r="AN64" i="14" l="1"/>
  <c r="AM64" i="14"/>
  <c r="AL65" i="14" s="1"/>
  <c r="AO64" i="14" l="1"/>
  <c r="AQ64" i="14" s="1"/>
  <c r="D265" i="14" s="1"/>
  <c r="AN65" i="14"/>
  <c r="AM65" i="14"/>
  <c r="AO65" i="14" s="1"/>
  <c r="AP65" i="14" s="1"/>
  <c r="C266" i="14" s="1"/>
  <c r="AP64" i="14" l="1"/>
  <c r="C265" i="14" s="1"/>
  <c r="AL66" i="14"/>
  <c r="AQ65" i="14"/>
  <c r="D266" i="14" s="1"/>
  <c r="AM66" i="14" l="1"/>
  <c r="AN66" i="14"/>
  <c r="AO66" i="14" l="1"/>
  <c r="AP66" i="14" l="1"/>
  <c r="C267" i="14" s="1"/>
  <c r="AQ66" i="14"/>
  <c r="D267" i="14" s="1"/>
  <c r="AL67" i="14" l="1"/>
  <c r="AN67" i="14" l="1"/>
  <c r="AN68" i="14" s="1"/>
  <c r="AM67" i="14"/>
  <c r="AM68" i="14" s="1"/>
  <c r="B71" i="14"/>
  <c r="AO67" i="14" l="1"/>
  <c r="AO68" i="14" s="1"/>
  <c r="D71" i="14"/>
  <c r="C71" i="14"/>
  <c r="E71" i="14" s="1"/>
  <c r="G71" i="14" l="1"/>
  <c r="D269" i="14" s="1"/>
  <c r="AQ67" i="14"/>
  <c r="D268" i="14" s="1"/>
  <c r="AP67" i="14"/>
  <c r="F71" i="14"/>
  <c r="C269" i="14" s="1"/>
  <c r="AQ68" i="14" l="1"/>
  <c r="C268" i="14"/>
  <c r="AP68" i="14"/>
  <c r="B72" i="14"/>
  <c r="D72" i="14" l="1"/>
  <c r="C72" i="14"/>
  <c r="B73" i="14" s="1"/>
  <c r="E72" i="14" l="1"/>
  <c r="F72" i="14" s="1"/>
  <c r="C270" i="14" s="1"/>
  <c r="D73" i="14"/>
  <c r="C73" i="14"/>
  <c r="E73" i="14" s="1"/>
  <c r="F73" i="14" s="1"/>
  <c r="C271" i="14" s="1"/>
  <c r="G73" i="14" l="1"/>
  <c r="D271" i="14" s="1"/>
  <c r="G72" i="14"/>
  <c r="D270" i="14" s="1"/>
  <c r="B74" i="14"/>
  <c r="D74" i="14" l="1"/>
  <c r="C74" i="14"/>
  <c r="E74" i="14" s="1"/>
  <c r="G74" i="14" l="1"/>
  <c r="D272" i="14" s="1"/>
  <c r="F74" i="14"/>
  <c r="C272" i="14" s="1"/>
  <c r="B75" i="14" l="1"/>
  <c r="D75" i="14" l="1"/>
  <c r="C75" i="14"/>
  <c r="E75" i="14" s="1"/>
  <c r="F75" i="14" s="1"/>
  <c r="C273" i="14" s="1"/>
  <c r="B76" i="14" l="1"/>
  <c r="G75" i="14"/>
  <c r="D273" i="14" s="1"/>
  <c r="C76" i="14" l="1"/>
  <c r="E76" i="14" s="1"/>
  <c r="D76" i="14"/>
  <c r="G76" i="14" l="1"/>
  <c r="D274" i="14" s="1"/>
  <c r="F76" i="14"/>
  <c r="C274" i="14" s="1"/>
  <c r="B77" i="14"/>
  <c r="D77" i="14" l="1"/>
  <c r="C77" i="14"/>
  <c r="B78" i="14" s="1"/>
  <c r="E77" i="14" l="1"/>
  <c r="F77" i="14" s="1"/>
  <c r="C275" i="14" s="1"/>
  <c r="D78" i="14"/>
  <c r="C78" i="14"/>
  <c r="E78" i="14" s="1"/>
  <c r="G78" i="14" l="1"/>
  <c r="D276" i="14" s="1"/>
  <c r="G77" i="14"/>
  <c r="D275" i="14" s="1"/>
  <c r="F78" i="14"/>
  <c r="C276" i="14" s="1"/>
  <c r="B79" i="14" l="1"/>
  <c r="C79" i="14" l="1"/>
  <c r="E79" i="14" s="1"/>
  <c r="D79" i="14"/>
  <c r="B80" i="14"/>
  <c r="G79" i="14" l="1"/>
  <c r="D277" i="14" s="1"/>
  <c r="F79" i="14"/>
  <c r="C277" i="14" s="1"/>
  <c r="D80" i="14"/>
  <c r="C80" i="14"/>
  <c r="E80" i="14" s="1"/>
  <c r="F80" i="14" s="1"/>
  <c r="C278" i="14" s="1"/>
  <c r="G80" i="14" l="1"/>
  <c r="D278" i="14" s="1"/>
  <c r="B81" i="14"/>
  <c r="D81" i="14" l="1"/>
  <c r="C81" i="14"/>
  <c r="E81" i="14" s="1"/>
  <c r="F81" i="14" s="1"/>
  <c r="B82" i="14" l="1"/>
  <c r="G81" i="14"/>
  <c r="C279" i="14"/>
  <c r="D279" i="14" l="1"/>
  <c r="C82" i="14"/>
  <c r="C83" i="14" s="1"/>
  <c r="D82" i="14"/>
  <c r="D83" i="14" s="1"/>
  <c r="E82" i="14" l="1"/>
  <c r="E83" i="14" s="1"/>
  <c r="F82" i="14" l="1"/>
  <c r="F83" i="14" s="1"/>
  <c r="G82" i="14"/>
  <c r="D280" i="14" s="1"/>
  <c r="H71" i="14"/>
  <c r="C280" i="14" l="1"/>
  <c r="G83" i="14"/>
  <c r="I71" i="14"/>
  <c r="K71" i="14" s="1"/>
  <c r="L71" i="14" s="1"/>
  <c r="C281" i="14" s="1"/>
  <c r="J71" i="14"/>
  <c r="H72" i="14" l="1"/>
  <c r="M71" i="14"/>
  <c r="D281" i="14" s="1"/>
  <c r="J72" i="14" l="1"/>
  <c r="I72" i="14"/>
  <c r="K72" i="14" s="1"/>
  <c r="M72" i="14" l="1"/>
  <c r="D282" i="14" s="1"/>
  <c r="L72" i="14"/>
  <c r="C282" i="14" s="1"/>
  <c r="H73" i="14"/>
  <c r="J73" i="14" l="1"/>
  <c r="I73" i="14"/>
  <c r="K73" i="14" s="1"/>
  <c r="L73" i="14" s="1"/>
  <c r="C283" i="14" s="1"/>
  <c r="M73" i="14" l="1"/>
  <c r="D283" i="14" s="1"/>
  <c r="H74" i="14"/>
  <c r="J74" i="14" l="1"/>
  <c r="I74" i="14"/>
  <c r="K74" i="14" s="1"/>
  <c r="L74" i="14" s="1"/>
  <c r="C284" i="14" s="1"/>
  <c r="H75" i="14" l="1"/>
  <c r="M74" i="14"/>
  <c r="D284" i="14" s="1"/>
  <c r="J75" i="14" l="1"/>
  <c r="I75" i="14"/>
  <c r="K75" i="14" s="1"/>
  <c r="L75" i="14" s="1"/>
  <c r="C285" i="14" s="1"/>
  <c r="H76" i="14" l="1"/>
  <c r="M75" i="14"/>
  <c r="D285" i="14" s="1"/>
  <c r="J76" i="14" l="1"/>
  <c r="I76" i="14"/>
  <c r="H77" i="14" s="1"/>
  <c r="K76" i="14" l="1"/>
  <c r="L76" i="14" s="1"/>
  <c r="C286" i="14" s="1"/>
  <c r="J77" i="14"/>
  <c r="I77" i="14"/>
  <c r="K77" i="14" s="1"/>
  <c r="M77" i="14" l="1"/>
  <c r="D287" i="14" s="1"/>
  <c r="M76" i="14"/>
  <c r="D286" i="14" s="1"/>
  <c r="L77" i="14"/>
  <c r="C287" i="14" s="1"/>
  <c r="H78" i="14" l="1"/>
  <c r="J78" i="14" l="1"/>
  <c r="I78" i="14"/>
  <c r="K78" i="14" s="1"/>
  <c r="L78" i="14" s="1"/>
  <c r="C288" i="14" s="1"/>
  <c r="M78" i="14" l="1"/>
  <c r="D288" i="14" s="1"/>
  <c r="H79" i="14"/>
  <c r="I79" i="14" l="1"/>
  <c r="K79" i="14" s="1"/>
  <c r="L79" i="14" s="1"/>
  <c r="C289" i="14" s="1"/>
  <c r="J79" i="14"/>
  <c r="M79" i="14" l="1"/>
  <c r="D289" i="14" s="1"/>
  <c r="H80" i="14"/>
  <c r="J80" i="14" l="1"/>
  <c r="I80" i="14"/>
  <c r="K80" i="14" s="1"/>
  <c r="L80" i="14" s="1"/>
  <c r="C290" i="14" s="1"/>
  <c r="M80" i="14" l="1"/>
  <c r="H81" i="14"/>
  <c r="D290" i="14" l="1"/>
  <c r="J81" i="14"/>
  <c r="I81" i="14"/>
  <c r="K81" i="14" s="1"/>
  <c r="M81" i="14" l="1"/>
  <c r="D291" i="14" s="1"/>
  <c r="L81" i="14"/>
  <c r="C291" i="14" l="1"/>
  <c r="H82" i="14"/>
  <c r="I82" i="14" l="1"/>
  <c r="I83" i="14" s="1"/>
  <c r="J82" i="14"/>
  <c r="J83" i="14" s="1"/>
  <c r="K82" i="14" l="1"/>
  <c r="K83" i="14" s="1"/>
  <c r="M82" i="14" l="1"/>
  <c r="D292" i="14" s="1"/>
  <c r="L82" i="14"/>
  <c r="C292" i="14" s="1"/>
  <c r="N71" i="14"/>
  <c r="M83" i="14" l="1"/>
  <c r="L83" i="14"/>
  <c r="O71" i="14"/>
  <c r="Q71" i="14" s="1"/>
  <c r="P71" i="14"/>
  <c r="S71" i="14" l="1"/>
  <c r="D293" i="14" s="1"/>
  <c r="R71" i="14"/>
  <c r="C293" i="14" s="1"/>
  <c r="N72" i="14" l="1"/>
  <c r="O72" i="14" l="1"/>
  <c r="Q72" i="14" s="1"/>
  <c r="P72" i="14"/>
  <c r="S72" i="14" l="1"/>
  <c r="D294" i="14" s="1"/>
  <c r="R72" i="14"/>
  <c r="C294" i="14" s="1"/>
  <c r="N73" i="14" l="1"/>
  <c r="O73" i="14" l="1"/>
  <c r="Q73" i="14" s="1"/>
  <c r="R73" i="14" s="1"/>
  <c r="P73" i="14"/>
  <c r="C295" i="14" l="1"/>
  <c r="N74" i="14"/>
  <c r="S73" i="14"/>
  <c r="D295" i="14" s="1"/>
  <c r="P74" i="14" l="1"/>
  <c r="O74" i="14"/>
  <c r="Q74" i="14" s="1"/>
  <c r="S74" i="14" l="1"/>
  <c r="D296" i="14" s="1"/>
  <c r="R74" i="14"/>
  <c r="C296" i="14" l="1"/>
  <c r="N75" i="14"/>
  <c r="P75" i="14" l="1"/>
  <c r="O75" i="14"/>
  <c r="Q75" i="14" s="1"/>
  <c r="R75" i="14" s="1"/>
  <c r="C297" i="14" s="1"/>
  <c r="N76" i="14" l="1"/>
  <c r="S75" i="14"/>
  <c r="D297" i="14" s="1"/>
  <c r="O76" i="14" l="1"/>
  <c r="Q76" i="14" s="1"/>
  <c r="R76" i="14" s="1"/>
  <c r="C298" i="14" s="1"/>
  <c r="P76" i="14"/>
  <c r="S76" i="14" l="1"/>
  <c r="D298" i="14" s="1"/>
  <c r="N77" i="14"/>
  <c r="O77" i="14" l="1"/>
  <c r="Q77" i="14" s="1"/>
  <c r="R77" i="14" s="1"/>
  <c r="C299" i="14" s="1"/>
  <c r="P77" i="14"/>
  <c r="N78" i="14" l="1"/>
  <c r="S77" i="14"/>
  <c r="D299" i="14" s="1"/>
  <c r="O78" i="14" l="1"/>
  <c r="Q78" i="14" s="1"/>
  <c r="R78" i="14" s="1"/>
  <c r="C300" i="14" s="1"/>
  <c r="P78" i="14"/>
  <c r="S78" i="14" l="1"/>
  <c r="D300" i="14" s="1"/>
  <c r="N79" i="14"/>
  <c r="P79" i="14" l="1"/>
  <c r="O79" i="14"/>
  <c r="Q79" i="14" s="1"/>
  <c r="S79" i="14" l="1"/>
  <c r="D301" i="14" s="1"/>
  <c r="R79" i="14"/>
  <c r="C301" i="14" l="1"/>
  <c r="N80" i="14"/>
  <c r="P80" i="14" l="1"/>
  <c r="O80" i="14"/>
  <c r="Q80" i="14" s="1"/>
  <c r="S80" i="14" l="1"/>
  <c r="D302" i="14" s="1"/>
  <c r="R80" i="14"/>
  <c r="C302" i="14" l="1"/>
  <c r="N81" i="14"/>
  <c r="O81" i="14" l="1"/>
  <c r="Q81" i="14" s="1"/>
  <c r="R81" i="14" s="1"/>
  <c r="P81" i="14"/>
  <c r="C303" i="14" l="1"/>
  <c r="S81" i="14"/>
  <c r="N82" i="14"/>
  <c r="D303" i="14" l="1"/>
  <c r="O82" i="14"/>
  <c r="O83" i="14" s="1"/>
  <c r="P82" i="14"/>
  <c r="P83" i="14" s="1"/>
  <c r="Q82" i="14" l="1"/>
  <c r="R82" i="14" s="1"/>
  <c r="T71" i="14"/>
  <c r="S82" i="14" l="1"/>
  <c r="D304" i="14" s="1"/>
  <c r="Q83" i="14"/>
  <c r="U71" i="14"/>
  <c r="T72" i="14" s="1"/>
  <c r="V71" i="14"/>
  <c r="C304" i="14"/>
  <c r="R83" i="14"/>
  <c r="S83" i="14" l="1"/>
  <c r="W71" i="14"/>
  <c r="X71" i="14" s="1"/>
  <c r="C305" i="14" s="1"/>
  <c r="U72" i="14"/>
  <c r="W72" i="14" s="1"/>
  <c r="V72" i="14"/>
  <c r="Y72" i="14" l="1"/>
  <c r="D306" i="14" s="1"/>
  <c r="Y71" i="14"/>
  <c r="D305" i="14" s="1"/>
  <c r="X72" i="14"/>
  <c r="C306" i="14" l="1"/>
  <c r="T73" i="14"/>
  <c r="U73" i="14" l="1"/>
  <c r="W73" i="14" s="1"/>
  <c r="X73" i="14" s="1"/>
  <c r="C307" i="14" s="1"/>
  <c r="V73" i="14"/>
  <c r="Y73" i="14" l="1"/>
  <c r="D307" i="14" s="1"/>
  <c r="T74" i="14"/>
  <c r="U74" i="14" l="1"/>
  <c r="T75" i="14" s="1"/>
  <c r="V74" i="14"/>
  <c r="W74" i="14" l="1"/>
  <c r="X74" i="14" s="1"/>
  <c r="C308" i="14" s="1"/>
  <c r="U75" i="14"/>
  <c r="W75" i="14" s="1"/>
  <c r="V75" i="14"/>
  <c r="Y75" i="14" l="1"/>
  <c r="D309" i="14" s="1"/>
  <c r="Y74" i="14"/>
  <c r="D308" i="14" s="1"/>
  <c r="X75" i="14"/>
  <c r="T76" i="14" l="1"/>
  <c r="C309" i="14"/>
  <c r="U76" i="14" l="1"/>
  <c r="W76" i="14" s="1"/>
  <c r="V76" i="14"/>
  <c r="Y76" i="14" l="1"/>
  <c r="D310" i="14" s="1"/>
  <c r="X76" i="14"/>
  <c r="C310" i="14" s="1"/>
  <c r="T77" i="14" l="1"/>
  <c r="V77" i="14" l="1"/>
  <c r="U77" i="14"/>
  <c r="T78" i="14" s="1"/>
  <c r="W77" i="14" l="1"/>
  <c r="Y77" i="14" s="1"/>
  <c r="D311" i="14" s="1"/>
  <c r="U78" i="14"/>
  <c r="W78" i="14" s="1"/>
  <c r="X78" i="14" s="1"/>
  <c r="C312" i="14" s="1"/>
  <c r="V78" i="14"/>
  <c r="X77" i="14" l="1"/>
  <c r="C311" i="14" s="1"/>
  <c r="Y78" i="14"/>
  <c r="D312" i="14" s="1"/>
  <c r="T79" i="14"/>
  <c r="U79" i="14" l="1"/>
  <c r="W79" i="14" s="1"/>
  <c r="X79" i="14" s="1"/>
  <c r="V79" i="14"/>
  <c r="C313" i="14" l="1"/>
  <c r="Y79" i="14"/>
  <c r="T80" i="14"/>
  <c r="D313" i="14" l="1"/>
  <c r="V80" i="14"/>
  <c r="U80" i="14"/>
  <c r="W80" i="14" s="1"/>
  <c r="Y80" i="14" l="1"/>
  <c r="X80" i="14"/>
  <c r="C314" i="14" l="1"/>
  <c r="D314" i="14"/>
  <c r="T81" i="14"/>
  <c r="U81" i="14" l="1"/>
  <c r="W81" i="14" s="1"/>
  <c r="V81" i="14"/>
  <c r="Y81" i="14" l="1"/>
  <c r="D315" i="14" s="1"/>
  <c r="X81" i="14"/>
  <c r="C315" i="14" l="1"/>
  <c r="T82" i="14"/>
  <c r="U82" i="14" l="1"/>
  <c r="U83" i="14" s="1"/>
  <c r="V82" i="14"/>
  <c r="V83" i="14" s="1"/>
  <c r="W82" i="14" l="1"/>
  <c r="Y82" i="14" s="1"/>
  <c r="Z71" i="14"/>
  <c r="X82" i="14" l="1"/>
  <c r="C316" i="14" s="1"/>
  <c r="W83" i="14"/>
  <c r="D316" i="14"/>
  <c r="Y83" i="14"/>
  <c r="AA71" i="14"/>
  <c r="AC71" i="14" s="1"/>
  <c r="AB71" i="14"/>
  <c r="X83" i="14" l="1"/>
  <c r="AE71" i="14"/>
  <c r="D317" i="14" s="1"/>
  <c r="AD71" i="14"/>
  <c r="C317" i="14" l="1"/>
  <c r="Z72" i="14"/>
  <c r="AA72" i="14" l="1"/>
  <c r="Z73" i="14" s="1"/>
  <c r="AB72" i="14"/>
  <c r="AC72" i="14" l="1"/>
  <c r="AD72" i="14" s="1"/>
  <c r="C318" i="14" s="1"/>
  <c r="AB73" i="14"/>
  <c r="AA73" i="14"/>
  <c r="AC73" i="14" s="1"/>
  <c r="AE73" i="14" l="1"/>
  <c r="D319" i="14" s="1"/>
  <c r="AE72" i="14"/>
  <c r="D318" i="14" s="1"/>
  <c r="AD73" i="14"/>
  <c r="C319" i="14" s="1"/>
  <c r="Z74" i="14" l="1"/>
  <c r="AB74" i="14" l="1"/>
  <c r="AA74" i="14"/>
  <c r="Z75" i="14" s="1"/>
  <c r="AC74" i="14" l="1"/>
  <c r="AD74" i="14" s="1"/>
  <c r="C320" i="14" s="1"/>
  <c r="AB75" i="14"/>
  <c r="AA75" i="14"/>
  <c r="AC75" i="14" s="1"/>
  <c r="AD75" i="14" s="1"/>
  <c r="C321" i="14" s="1"/>
  <c r="AE74" i="14" l="1"/>
  <c r="D320" i="14" s="1"/>
  <c r="AE75" i="14"/>
  <c r="D321" i="14" s="1"/>
  <c r="Z76" i="14"/>
  <c r="AB76" i="14" l="1"/>
  <c r="AA76" i="14"/>
  <c r="AC76" i="14" s="1"/>
  <c r="AD76" i="14" s="1"/>
  <c r="C322" i="14" s="1"/>
  <c r="Z77" i="14" l="1"/>
  <c r="AE76" i="14"/>
  <c r="D322" i="14" s="1"/>
  <c r="AA77" i="14" l="1"/>
  <c r="AC77" i="14" s="1"/>
  <c r="AD77" i="14" s="1"/>
  <c r="C323" i="14" s="1"/>
  <c r="AB77" i="14"/>
  <c r="Z78" i="14" l="1"/>
  <c r="AE77" i="14"/>
  <c r="D323" i="14" s="1"/>
  <c r="AA78" i="14" l="1"/>
  <c r="AC78" i="14" s="1"/>
  <c r="AD78" i="14" s="1"/>
  <c r="C324" i="14" s="1"/>
  <c r="AB78" i="14"/>
  <c r="AE78" i="14" l="1"/>
  <c r="Z79" i="14"/>
  <c r="AA79" i="14" l="1"/>
  <c r="AC79" i="14" s="1"/>
  <c r="AD79" i="14" s="1"/>
  <c r="AB79" i="14"/>
  <c r="D324" i="14"/>
  <c r="AE79" i="14" l="1"/>
  <c r="Z80" i="14"/>
  <c r="C325" i="14"/>
  <c r="AA80" i="14" l="1"/>
  <c r="AC80" i="14" s="1"/>
  <c r="AD80" i="14" s="1"/>
  <c r="AB80" i="14"/>
  <c r="D325" i="14"/>
  <c r="AE80" i="14" l="1"/>
  <c r="Z81" i="14"/>
  <c r="C326" i="14"/>
  <c r="AB81" i="14" l="1"/>
  <c r="AA81" i="14"/>
  <c r="AC81" i="14" s="1"/>
  <c r="D326" i="14"/>
  <c r="AE81" i="14" l="1"/>
  <c r="D327" i="14" s="1"/>
  <c r="AD81" i="14"/>
  <c r="C327" i="14" l="1"/>
  <c r="Z82" i="14"/>
  <c r="AA82" i="14" l="1"/>
  <c r="AA83" i="14" s="1"/>
  <c r="AB82" i="14"/>
  <c r="AB83" i="14" s="1"/>
  <c r="AC82" i="14" l="1"/>
  <c r="AC83" i="14" s="1"/>
  <c r="AF71" i="14"/>
  <c r="AE82" i="14" l="1"/>
  <c r="AE83" i="14" s="1"/>
  <c r="AD82" i="14"/>
  <c r="AG71" i="14"/>
  <c r="AI71" i="14" s="1"/>
  <c r="AJ71" i="14" s="1"/>
  <c r="AH71" i="14"/>
  <c r="D328" i="14" l="1"/>
  <c r="AD83" i="14"/>
  <c r="C328" i="14"/>
  <c r="AK71" i="14"/>
  <c r="D329" i="14" s="1"/>
  <c r="C329" i="14"/>
  <c r="AF72" i="14"/>
  <c r="AH72" i="14" l="1"/>
  <c r="AG72" i="14"/>
  <c r="AF73" i="14" s="1"/>
  <c r="AI72" i="14" l="1"/>
  <c r="AJ72" i="14" s="1"/>
  <c r="C330" i="14" s="1"/>
  <c r="AH73" i="14"/>
  <c r="AG73" i="14"/>
  <c r="AI73" i="14" s="1"/>
  <c r="AJ73" i="14" s="1"/>
  <c r="C331" i="14" s="1"/>
  <c r="AK72" i="14" l="1"/>
  <c r="D330" i="14" s="1"/>
  <c r="AK73" i="14"/>
  <c r="D331" i="14" s="1"/>
  <c r="AF74" i="14"/>
  <c r="AH74" i="14" l="1"/>
  <c r="AG74" i="14"/>
  <c r="AI74" i="14" s="1"/>
  <c r="AK74" i="14" l="1"/>
  <c r="D332" i="14" s="1"/>
  <c r="AJ74" i="14"/>
  <c r="C332" i="14" s="1"/>
  <c r="AF75" i="14" l="1"/>
  <c r="AH75" i="14" l="1"/>
  <c r="AG75" i="14"/>
  <c r="AI75" i="14" s="1"/>
  <c r="AK75" i="14" l="1"/>
  <c r="D333" i="14" s="1"/>
  <c r="AJ75" i="14"/>
  <c r="C333" i="14" s="1"/>
  <c r="AF76" i="14"/>
  <c r="AH76" i="14" l="1"/>
  <c r="AG76" i="14"/>
  <c r="AF77" i="14" s="1"/>
  <c r="AI76" i="14" l="1"/>
  <c r="AK76" i="14" s="1"/>
  <c r="D334" i="14" s="1"/>
  <c r="AG77" i="14"/>
  <c r="AI77" i="14" s="1"/>
  <c r="AJ77" i="14" s="1"/>
  <c r="C335" i="14" s="1"/>
  <c r="AH77" i="14"/>
  <c r="AJ76" i="14" l="1"/>
  <c r="C334" i="14" s="1"/>
  <c r="AF78" i="14"/>
  <c r="AK77" i="14"/>
  <c r="D335" i="14" s="1"/>
  <c r="AG78" i="14" l="1"/>
  <c r="AI78" i="14" s="1"/>
  <c r="AJ78" i="14" s="1"/>
  <c r="AH78" i="14"/>
  <c r="AK78" i="14" l="1"/>
  <c r="AF79" i="14"/>
  <c r="C336" i="14"/>
  <c r="AH79" i="14" l="1"/>
  <c r="AG79" i="14"/>
  <c r="AI79" i="14" s="1"/>
  <c r="AJ79" i="14" s="1"/>
  <c r="D336" i="14"/>
  <c r="AF80" i="14" l="1"/>
  <c r="AK79" i="14"/>
  <c r="C337" i="14"/>
  <c r="D337" i="14" l="1"/>
  <c r="AH80" i="14"/>
  <c r="AG80" i="14"/>
  <c r="AI80" i="14" s="1"/>
  <c r="AK80" i="14" l="1"/>
  <c r="D338" i="14" s="1"/>
  <c r="AJ80" i="14"/>
  <c r="C338" i="14" l="1"/>
  <c r="AF81" i="14"/>
  <c r="AH81" i="14" l="1"/>
  <c r="AG81" i="14"/>
  <c r="AI81" i="14" s="1"/>
  <c r="AK81" i="14" l="1"/>
  <c r="D339" i="14" s="1"/>
  <c r="AJ81" i="14"/>
  <c r="C339" i="14" l="1"/>
  <c r="AF82" i="14"/>
  <c r="AH82" i="14" l="1"/>
  <c r="AH83" i="14" s="1"/>
  <c r="O87" i="14" s="1"/>
  <c r="AG82" i="14"/>
  <c r="AG83" i="14" s="1"/>
  <c r="N87" i="14" s="1"/>
  <c r="AI82" i="14" l="1"/>
  <c r="AI83" i="14" s="1"/>
  <c r="N88" i="14" s="1"/>
  <c r="N86" i="14" s="1"/>
  <c r="O88" i="14" l="1"/>
  <c r="O86" i="14" s="1"/>
  <c r="AK82" i="14"/>
  <c r="AK83" i="14" s="1"/>
  <c r="O89" i="14" s="1"/>
  <c r="AJ82" i="14"/>
  <c r="C340" i="14" s="1"/>
  <c r="N90" i="14" s="1"/>
  <c r="D340" i="14" l="1"/>
  <c r="O90" i="14" s="1"/>
  <c r="AJ83" i="14"/>
  <c r="N89" i="14" s="1"/>
</calcChain>
</file>

<file path=xl/sharedStrings.xml><?xml version="1.0" encoding="utf-8"?>
<sst xmlns="http://schemas.openxmlformats.org/spreadsheetml/2006/main" count="1385" uniqueCount="127">
  <si>
    <t>Есть</t>
  </si>
  <si>
    <t>Нет</t>
  </si>
  <si>
    <t>Класика</t>
  </si>
  <si>
    <t xml:space="preserve">ТИПОВА ФОРМА </t>
  </si>
  <si>
    <t>Сума / ліміт кредиту, грн.</t>
  </si>
  <si>
    <t>Орієнтовна загальна вартість кредиту для споживача за весь строк користування кредитом (у т.ч. тіло кредиту, відсотки, комісії та інші платежі), грн.</t>
  </si>
  <si>
    <t>Застереження: наведені обчислення реальної річної процентної ставки та орієнтовної загальної вартості кредиту для споживача є репрезентативними та базуються на обраних споживачем умовах кредитування, викладених вище, і на припущенні, що договір про споживчий кредит залишатиметься дійсним протягом погодженого строку, а кредитодавець і споживач виконають свої обов’язки на умовах та у строки, визначені в договорі. </t>
  </si>
  <si>
    <t>Реальна річна процентна ставка обчислена на основі припущення, що процентна ставка та інші платежі за послуги кредитодавця залишатимуться незмінними та застосовуватимуться протягом строку дії договору про споживчий кредит. 
Реальна річна процентна ставка обчислена з використанням фінансової функції ЧИСТВНДОХ програмного продукту Microsoft Excel.</t>
  </si>
  <si>
    <t>Застереження: використання інших способів надання кредиту та/або зміна інших вищезазначених умов кредитування можуть мати наслідком застосування іншої реальної річної процентної ставки та орієнтовної загальної вартості кредиту для споживача.</t>
  </si>
  <si>
    <t>Дата надання інформації:</t>
  </si>
  <si>
    <t>Підпис споживача:</t>
  </si>
  <si>
    <t>Додаток до Паспорту споживчого кредиту за програмою/продуктом:</t>
  </si>
  <si>
    <t>Строк кредитування, міс.</t>
  </si>
  <si>
    <t>Схема погашення кредиту</t>
  </si>
  <si>
    <t>Ануїтет</t>
  </si>
  <si>
    <t xml:space="preserve">Власний платіж (внесок), %  </t>
  </si>
  <si>
    <t>грн.</t>
  </si>
  <si>
    <t>Обрані споживачем умови кредитування</t>
  </si>
  <si>
    <t>Місяць</t>
  </si>
  <si>
    <t>Усього</t>
  </si>
  <si>
    <t>1 - й рік</t>
  </si>
  <si>
    <t>2 - й рік</t>
  </si>
  <si>
    <t>3 - й рік</t>
  </si>
  <si>
    <t>4 - й рік</t>
  </si>
  <si>
    <t>5 - й рік</t>
  </si>
  <si>
    <t>6 - й рік</t>
  </si>
  <si>
    <t>7 - й рік</t>
  </si>
  <si>
    <t>8 - й рік</t>
  </si>
  <si>
    <t>9 - й рік</t>
  </si>
  <si>
    <t>10 - й рік</t>
  </si>
  <si>
    <t>11 - й рік</t>
  </si>
  <si>
    <t>12 - й рік</t>
  </si>
  <si>
    <t>13 - й рік</t>
  </si>
  <si>
    <t>14 - й рік</t>
  </si>
  <si>
    <t>15 - й рік</t>
  </si>
  <si>
    <t>16 - й рік</t>
  </si>
  <si>
    <t>17 - й рік</t>
  </si>
  <si>
    <t>18 - й рік</t>
  </si>
  <si>
    <t>19 - й рік</t>
  </si>
  <si>
    <t>20 - й рік</t>
  </si>
  <si>
    <t>21 - й рік</t>
  </si>
  <si>
    <t>Залишок по кредиту</t>
  </si>
  <si>
    <t>Проценти до сплати</t>
  </si>
  <si>
    <t>Загальний платіж</t>
  </si>
  <si>
    <t>Переказ кредитних коштів, виданих АБ "УКРГАЗБАНК" на умовах цільових програм кредитування, % від суми переказу (суми кредиту)</t>
  </si>
  <si>
    <t>Реальна річна процентна ставка, % річних</t>
  </si>
  <si>
    <t>ПІБ, підпис.</t>
  </si>
  <si>
    <t>Комісія за надання кредиту, %  від суми кредиту, без ПДВ</t>
  </si>
  <si>
    <t>Відкриття поточного рахунку, грн. (не передбачається)</t>
  </si>
  <si>
    <t>Додаток 1 до протоколу Кредитної Ради АБ "УКРГАЗБАНК" від 92/12 №01.06.2017</t>
  </si>
  <si>
    <t>Процентна ставка (номінальна), % річних на перші</t>
  </si>
  <si>
    <t>місяці кредитування , міс</t>
  </si>
  <si>
    <t>Процентна ставка (номінальна), % річних на послідуючі</t>
  </si>
  <si>
    <t>Загальні витрати за кредитом (платежі за додаткові та супутні послуги кредитодавця, пов'язані з отриманням, обслуговуванням та поверненням кредиту), грн.</t>
  </si>
  <si>
    <t>Додаток 6.1. до протоколу Кредитної Ради АБ "УКРГАЗБАНК" від 14.01.2020 №9/5</t>
  </si>
  <si>
    <t>Значення у цій колонці зазначається  департаментом роздрібного банкінгу  згідно умов програми/продукту кредитування та можуть корегуватися (додаватися або вилучатися )</t>
  </si>
  <si>
    <t>Значення у цій колонці зазначається підрозділом Банку, до якого звернувся споживач</t>
  </si>
  <si>
    <t>Вартість забезпечення, грн.</t>
  </si>
  <si>
    <t>Сума кредиту, грн.</t>
  </si>
  <si>
    <t>на придбання АВТО</t>
  </si>
  <si>
    <t>оплату Комісії за надання кредиту</t>
  </si>
  <si>
    <t>оплату страхового платежу за перший рік страхування за договором страхування життя або від нещасного випадку</t>
  </si>
  <si>
    <t>оплату страхового платежу за перший рік страхування за договором страхування транспортного засобу (КАСКО)</t>
  </si>
  <si>
    <t xml:space="preserve">Відкриття поточного рахунку, грн. </t>
  </si>
  <si>
    <t>Додаткові платежі на користь Банку/третіх осіб</t>
  </si>
  <si>
    <t>1 міс.</t>
  </si>
  <si>
    <t>2.міс</t>
  </si>
  <si>
    <t>3 міс.</t>
  </si>
  <si>
    <t>4. міс.</t>
  </si>
  <si>
    <t>5.міс</t>
  </si>
  <si>
    <t>6.міс.</t>
  </si>
  <si>
    <t>7.міс.</t>
  </si>
  <si>
    <t>8.міс</t>
  </si>
  <si>
    <t>9.міс.</t>
  </si>
  <si>
    <t>10.міс.</t>
  </si>
  <si>
    <t>11.міс</t>
  </si>
  <si>
    <t>12 міс.</t>
  </si>
  <si>
    <t>Орієнтовна реальна річна процентна ставка, % річних</t>
  </si>
  <si>
    <t>Застереження: наведені обчислення орієнтовної реальної річної процентної ставки та орієнтовної загальної вартості кредиту для споживача є репрезентативними та базуються на обраних споживачем умовах кредитування, викладених вище, і на припущенні, що договір про споживчий кредит залишатиметься дійсним протягом погодженого строку, а кредитодавець і споживач виконають свої обов’язки на умовах та у строки, визначені в договорі. </t>
  </si>
  <si>
    <t>Орієнтовна реальна річна процентна ставка обчислена на основі припущення, що процентна ставка та інші платежі за послуги кредитодавця залишатимуться незмінними та застосовуватимуться протягом строку дії договору про споживчий кредит. 
Орієнтовна реальна річна процентна ставка обчислена з використанням фінансової функції ЧИСТВНДОХ програмного продукту Microsoft Excel.</t>
  </si>
  <si>
    <t>Застереження: використання інших способів надання кредиту та/або зміна інших вищезазначених умов кредитування можуть мати наслідком застосування іншої орієнтовної реальної річної процентної ставки та орієнтовної загальної вартості кредиту для споживача.</t>
  </si>
  <si>
    <t>Комісія за надання кредиту, % від суми кредиту</t>
  </si>
  <si>
    <t>Державне мито за посвідчення договору забезпечення, % від вартості забезпечення</t>
  </si>
  <si>
    <t>Страхування особисто Позичальника, % від суми залишку заборгованості по кредиту (щорічно)</t>
  </si>
  <si>
    <t>Відкриття поточного рахунку, операції за яким здійснюються з використанням електронних платіжних засобів ("ЕКО-кредитка")</t>
  </si>
  <si>
    <t>окремо плата не стягується</t>
  </si>
  <si>
    <t xml:space="preserve">місяці кредитування , міс </t>
  </si>
  <si>
    <t>Відкриття преміального карткового пакету: MC Platinum  Debit або Visa Platinum або VISA Signature або MC World Elite абоVisa Infinite</t>
  </si>
  <si>
    <t>Переказ/видача коштів з поточного рахунку споживача, % від суми переказу (суми кредиту)</t>
  </si>
  <si>
    <t>Щомісячна комісія за розрахунково-касове обслуговування карткового рахунку</t>
  </si>
  <si>
    <t>Збір на обов'язкове державне пенсійне страхування, 1 % від вартості нерухомості</t>
  </si>
  <si>
    <t>Оцінка предмету забезпечення СОД, грн., орієнтовно</t>
  </si>
  <si>
    <t>UIRD12М, умовно.
Для обрахунку орієнтовної загальної вартості кредиту за значення UIRD12M умовно приймався розмір UIRD12M, який був встановлений (опублікований) станом на перший робочий день місяця, що передує місяцю надання цього Паспорту.</t>
  </si>
  <si>
    <t xml:space="preserve">Базова процентна ставка (номінальна), % річних 
UIRD12M (умовно) збільшений на 4,5п.п. </t>
  </si>
  <si>
    <t>Проценти до сплати (базова процентна ставка)</t>
  </si>
  <si>
    <t>Проценти до сплати (компенсаційна процентна ставка)</t>
  </si>
  <si>
    <t>Загальний платіж (з урахуванням базової процентної ставки)</t>
  </si>
  <si>
    <t>Загальний платіж (з урахуванням компенсаційної процентної ставки)</t>
  </si>
  <si>
    <t>Компенсаційна процентна ставка, % річних</t>
  </si>
  <si>
    <t>базової відсоткової ставки</t>
  </si>
  <si>
    <t>компенсаційної  відсоткової ставки</t>
  </si>
  <si>
    <t>Розрахунок здійснено з використанням:</t>
  </si>
  <si>
    <t>Послуги нотаріуса (орієнтовно), грн.</t>
  </si>
  <si>
    <t>Вартiсть послуг нотарiуса щодо державної реєстрацiї припинення iпотеки в ДРРП, грн. ( в кінці строку кредиту), орієнтовно</t>
  </si>
  <si>
    <t>Платежі за супровідні послуги кредитодавця, обов'язкові для укладання договору  (оплачується в грн.):</t>
  </si>
  <si>
    <t>Платежі за супровідні послуги третіх осіб, обов'язкові для укладення договору/отримання, 
обслуговування та повернення кредиту (оплачуються у грн.)</t>
  </si>
  <si>
    <t>Загальні витрати за кредитом (проценти за користуваннґ кредитом, комісії та інші обов'язкові платежі за супровідні послуги кредитодавця,кредитного посередника (за наявності) та третії осіб, пов'язані з отриманням, обслуговуванням та поверненням кредиту), грн., з них:</t>
  </si>
  <si>
    <t xml:space="preserve"> - Платежі за супровідні послуги кредитодавця, пов'язані з отриманням, обслуговуванням та поверненням кредиту, грн.</t>
  </si>
  <si>
    <t xml:space="preserve"> - Платежі за супровідні послуги третіх осіб, пов'язані з отриманням, обслуговуванням та поверненням кредиту), грн.</t>
  </si>
  <si>
    <t>Страхування предмету забезпечення, % від вартості забезпечення
 (щорічно, після отримання правовстановлюючих документів на нерухомість), орієнтовно</t>
  </si>
  <si>
    <t>Базова процентна ставка, % річних</t>
  </si>
  <si>
    <t>1/%</t>
  </si>
  <si>
    <t xml:space="preserve">Базова процентна ставка, % річних </t>
  </si>
  <si>
    <t xml:space="preserve">Процентна ставка (номінальна), % річних </t>
  </si>
  <si>
    <t xml:space="preserve">на послідуючі місяці кредитування , міс </t>
  </si>
  <si>
    <t>Переказ/видача коштів з поточного рахунку споживача за тарифним планом "Приватний", % від суми переказу (суми кредиту)</t>
  </si>
  <si>
    <t>Страхування предмету забезпечення, % від вартості забезпечення
 (щорічно, після отримання правовстановлюючих документів на нерухомість)</t>
  </si>
  <si>
    <t>Оцінка предмету забезпечення СОД, грн.,  орієнтовно</t>
  </si>
  <si>
    <t>Вартiсть послуг нотарiуса щодо державної реєстрацiї припинення iпотеки в ДРРП, грн. (в кінці строку кредиту), орієнтовно</t>
  </si>
  <si>
    <t xml:space="preserve">Збір на обов'язкове державне пенсійне страхування, 1% від вартості нерухомості </t>
  </si>
  <si>
    <r>
      <t xml:space="preserve">Житло в кредит вторинний ринок за
Державною програмою іпотечного кредитування «єОселя»
</t>
    </r>
    <r>
      <rPr>
        <b/>
        <i/>
        <sz val="14"/>
        <rFont val="Times New Roman"/>
        <family val="1"/>
        <charset val="204"/>
      </rPr>
      <t>(для загальних категорій )</t>
    </r>
  </si>
  <si>
    <t>заповнюється Клієнтом виходячи з обраних умов кредитування</t>
  </si>
  <si>
    <t>Платежі за додаткові та/або супутні послуги кредитодавця, обов'язкові для укладання договору  (оплачується в грн.):</t>
  </si>
  <si>
    <t>Платежі за додаткові та/або супутні послуги третіх осіб, обов'язкові для укладення договору/отримання, 
обслуговування та повернення кредиту (оплачуються у грн.)</t>
  </si>
  <si>
    <t>Загальні витрати за кредитом (проценти за користуваннґ кредитом, комісії та інші обов'язкові платежі за додаткові та/або супутні послуги кредитодавця,кредитного посередника (за наявності) та третії осіб, пов'язані з отриманням, обслуговуванням та поверненням кредиту), грн., з них:</t>
  </si>
  <si>
    <t xml:space="preserve"> - Платежі за додаткові та/або супутні послуги кредитодавця, пов'язані з отриманням, обслуговуванням та поверненням кредиту, грн.</t>
  </si>
  <si>
    <t xml:space="preserve"> - Платежі за додаткові та/або супутні послуги третіх осіб, пов'язані з отриманням, обслуговуванням та поверненням кредиту), грн.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</si>
</sst>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р_._-;\-* #,##0.00_р_._-;_-* &quot;-&quot;??_р_._-;_-@_-"/>
    <numFmt numFmtId="165" formatCode="mmmm"/>
    <numFmt numFmtId="166" formatCode="0.0000"/>
    <numFmt numFmtId="167" formatCode="0.000000"/>
  </numFmts>
  <fonts count="20" x14ac:knownFonts="1">
    <font>
      <sz val="10"/>
      <name val="Arial Cyr"/>
      <charset val="204"/>
    </font>
    <font>
      <sz val="10"/>
      <name val="Arial Cyr"/>
      <charset val="204"/>
    </font>
    <font>
      <u/>
      <sz val="10"/>
      <color indexed="12"/>
      <name val="Arial Cyr"/>
      <charset val="204"/>
    </font>
    <font>
      <sz val="10"/>
      <name val="Arial Cyr"/>
      <charset val="204"/>
    </font>
    <font>
      <sz val="11"/>
      <color indexed="8"/>
      <name val="Times New Roman"/>
      <family val="1"/>
      <charset val="204"/>
    </font>
    <font>
      <sz val="11"/>
      <name val="Times New Roman"/>
      <family val="1"/>
      <charset val="204"/>
    </font>
    <font>
      <u/>
      <sz val="11"/>
      <name val="Times New Roman"/>
      <family val="1"/>
      <charset val="204"/>
    </font>
    <font>
      <u/>
      <sz val="11"/>
      <color indexed="12"/>
      <name val="Times New Roman"/>
      <family val="1"/>
      <charset val="204"/>
    </font>
    <font>
      <sz val="11"/>
      <color indexed="9"/>
      <name val="Times New Roman"/>
      <family val="1"/>
      <charset val="204"/>
    </font>
    <font>
      <sz val="11"/>
      <color indexed="12"/>
      <name val="Times New Roman"/>
      <family val="1"/>
      <charset val="204"/>
    </font>
    <font>
      <b/>
      <sz val="12"/>
      <name val="Arial Cyr"/>
      <charset val="204"/>
    </font>
    <font>
      <b/>
      <sz val="14"/>
      <name val="Times New Roman"/>
      <family val="1"/>
      <charset val="204"/>
    </font>
    <font>
      <i/>
      <sz val="11"/>
      <name val="Times New Roman"/>
      <family val="1"/>
      <charset val="204"/>
    </font>
    <font>
      <i/>
      <sz val="10"/>
      <name val="Arial Cyr"/>
      <charset val="204"/>
    </font>
    <font>
      <sz val="11"/>
      <color theme="1"/>
      <name val="Calibri"/>
      <family val="2"/>
      <scheme val="minor"/>
    </font>
    <font>
      <sz val="11"/>
      <color theme="1"/>
      <name val="Times New Roman"/>
      <family val="1"/>
      <charset val="204"/>
    </font>
    <font>
      <sz val="11"/>
      <color rgb="FFFF0000"/>
      <name val="Times New Roman"/>
      <family val="1"/>
      <charset val="204"/>
    </font>
    <font>
      <sz val="11"/>
      <color theme="1" tint="0.499984740745262"/>
      <name val="Times New Roman"/>
      <family val="1"/>
      <charset val="204"/>
    </font>
    <font>
      <i/>
      <sz val="11"/>
      <color rgb="FFFF0000"/>
      <name val="Times New Roman"/>
      <family val="1"/>
      <charset val="204"/>
    </font>
    <font>
      <b/>
      <i/>
      <sz val="14"/>
      <name val="Times New Roman"/>
      <family val="1"/>
      <charset val="204"/>
    </font>
  </fonts>
  <fills count="8">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7" tint="0.79998168889431442"/>
        <bgColor indexed="64"/>
      </patternFill>
    </fill>
  </fills>
  <borders count="39">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thin">
        <color indexed="64"/>
      </bottom>
      <diagonal/>
    </border>
    <border>
      <left style="thin">
        <color indexed="64"/>
      </left>
      <right/>
      <top/>
      <bottom style="double">
        <color indexed="64"/>
      </bottom>
      <diagonal/>
    </border>
  </borders>
  <cellStyleXfs count="7">
    <xf numFmtId="0" fontId="0" fillId="0" borderId="0"/>
    <xf numFmtId="0" fontId="2" fillId="0" borderId="0" applyNumberFormat="0" applyFill="0" applyBorder="0" applyAlignment="0" applyProtection="0">
      <alignment vertical="top"/>
      <protection locked="0"/>
    </xf>
    <xf numFmtId="0" fontId="14" fillId="0" borderId="0"/>
    <xf numFmtId="9" fontId="3"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262">
    <xf numFmtId="0" fontId="0" fillId="0" borderId="0" xfId="0"/>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protection hidden="1"/>
    </xf>
    <xf numFmtId="0" fontId="5" fillId="4" borderId="0" xfId="0" applyFont="1" applyFill="1" applyProtection="1">
      <protection hidden="1"/>
    </xf>
    <xf numFmtId="0" fontId="5" fillId="0" borderId="2" xfId="0" applyFont="1" applyFill="1" applyBorder="1" applyAlignment="1" applyProtection="1">
      <alignment horizontal="center" vertical="center" wrapText="1" shrinkToFit="1"/>
      <protection hidden="1"/>
    </xf>
    <xf numFmtId="0" fontId="5" fillId="0" borderId="3" xfId="0" applyFont="1" applyFill="1" applyBorder="1" applyAlignment="1" applyProtection="1">
      <alignment horizontal="center" vertical="center" wrapText="1" shrinkToFit="1"/>
      <protection hidden="1"/>
    </xf>
    <xf numFmtId="4" fontId="5" fillId="0" borderId="4" xfId="0" applyNumberFormat="1" applyFont="1" applyFill="1" applyBorder="1" applyAlignment="1" applyProtection="1">
      <alignment shrinkToFit="1"/>
      <protection hidden="1"/>
    </xf>
    <xf numFmtId="4" fontId="5" fillId="0" borderId="1" xfId="0" applyNumberFormat="1" applyFont="1" applyFill="1" applyBorder="1" applyAlignment="1" applyProtection="1">
      <alignment shrinkToFit="1"/>
      <protection hidden="1"/>
    </xf>
    <xf numFmtId="4" fontId="5" fillId="0" borderId="5" xfId="0" applyNumberFormat="1" applyFont="1" applyFill="1" applyBorder="1" applyAlignment="1" applyProtection="1">
      <alignment shrinkToFit="1"/>
      <protection hidden="1"/>
    </xf>
    <xf numFmtId="4" fontId="5" fillId="0" borderId="6" xfId="0" applyNumberFormat="1" applyFont="1" applyFill="1" applyBorder="1" applyProtection="1">
      <protection hidden="1"/>
    </xf>
    <xf numFmtId="4" fontId="5" fillId="0" borderId="7" xfId="0" applyNumberFormat="1" applyFont="1" applyFill="1" applyBorder="1" applyProtection="1">
      <protection hidden="1"/>
    </xf>
    <xf numFmtId="4" fontId="5" fillId="0" borderId="0" xfId="0" applyNumberFormat="1" applyFont="1" applyFill="1" applyBorder="1" applyAlignment="1" applyProtection="1">
      <protection hidden="1"/>
    </xf>
    <xf numFmtId="4" fontId="5" fillId="0" borderId="0" xfId="0" applyNumberFormat="1" applyFont="1" applyFill="1" applyBorder="1" applyProtection="1">
      <protection hidden="1"/>
    </xf>
    <xf numFmtId="0" fontId="7" fillId="0" borderId="0" xfId="1" applyFont="1" applyFill="1" applyAlignment="1" applyProtection="1">
      <alignment horizontal="center"/>
      <protection hidden="1"/>
    </xf>
    <xf numFmtId="0" fontId="7" fillId="0" borderId="0" xfId="1" applyFont="1" applyAlignment="1" applyProtection="1">
      <alignment horizontal="center" vertical="center"/>
      <protection hidden="1"/>
    </xf>
    <xf numFmtId="0" fontId="6" fillId="0" borderId="0" xfId="0" applyFont="1" applyFill="1" applyProtection="1">
      <protection hidden="1"/>
    </xf>
    <xf numFmtId="0" fontId="6" fillId="0" borderId="0" xfId="0" applyFont="1" applyFill="1" applyBorder="1" applyProtection="1">
      <protection hidden="1"/>
    </xf>
    <xf numFmtId="0" fontId="5" fillId="0" borderId="0" xfId="0" applyFont="1" applyAlignment="1" applyProtection="1">
      <alignment horizontal="center" vertical="center"/>
      <protection hidden="1"/>
    </xf>
    <xf numFmtId="0" fontId="5" fillId="0" borderId="0" xfId="0" applyFont="1" applyBorder="1" applyProtection="1">
      <protection hidden="1"/>
    </xf>
    <xf numFmtId="0" fontId="8" fillId="0" borderId="0" xfId="0" applyFont="1" applyFill="1" applyProtection="1">
      <protection hidden="1"/>
    </xf>
    <xf numFmtId="167" fontId="9" fillId="0" borderId="0" xfId="0" applyNumberFormat="1" applyFont="1" applyFill="1" applyBorder="1" applyProtection="1">
      <protection hidden="1"/>
    </xf>
    <xf numFmtId="0" fontId="6" fillId="0" borderId="0" xfId="0" applyFont="1" applyFill="1" applyBorder="1" applyAlignment="1" applyProtection="1">
      <alignment vertical="top"/>
      <protection hidden="1"/>
    </xf>
    <xf numFmtId="4" fontId="5" fillId="0" borderId="0" xfId="0" applyNumberFormat="1" applyFont="1" applyProtection="1">
      <protection hidden="1"/>
    </xf>
    <xf numFmtId="0" fontId="5" fillId="0" borderId="0" xfId="0" applyFont="1" applyFill="1" applyBorder="1" applyProtection="1">
      <protection hidden="1"/>
    </xf>
    <xf numFmtId="0" fontId="5" fillId="2" borderId="8" xfId="0" applyFont="1" applyFill="1" applyBorder="1" applyAlignment="1" applyProtection="1">
      <alignment horizontal="left" vertical="center"/>
      <protection hidden="1"/>
    </xf>
    <xf numFmtId="0" fontId="5" fillId="0" borderId="0" xfId="0" applyFont="1" applyFill="1" applyAlignment="1" applyProtection="1">
      <alignment horizontal="left"/>
      <protection hidden="1"/>
    </xf>
    <xf numFmtId="166" fontId="5" fillId="0" borderId="0" xfId="0" applyNumberFormat="1" applyFont="1" applyFill="1" applyAlignment="1" applyProtection="1">
      <protection hidden="1"/>
    </xf>
    <xf numFmtId="4" fontId="5" fillId="0" borderId="9" xfId="0" applyNumberFormat="1" applyFont="1" applyFill="1" applyBorder="1" applyAlignment="1" applyProtection="1">
      <alignment shrinkToFit="1"/>
      <protection hidden="1"/>
    </xf>
    <xf numFmtId="0" fontId="6" fillId="0" borderId="10" xfId="0" applyFont="1" applyFill="1" applyBorder="1" applyAlignment="1" applyProtection="1">
      <alignment vertical="top"/>
      <protection hidden="1"/>
    </xf>
    <xf numFmtId="4" fontId="5" fillId="0" borderId="7" xfId="0" applyNumberFormat="1" applyFont="1" applyFill="1" applyBorder="1" applyAlignment="1" applyProtection="1">
      <protection hidden="1"/>
    </xf>
    <xf numFmtId="0" fontId="5" fillId="0" borderId="0" xfId="0" applyFont="1" applyAlignment="1" applyProtection="1">
      <alignment horizontal="left"/>
      <protection hidden="1"/>
    </xf>
    <xf numFmtId="0" fontId="5" fillId="0" borderId="0" xfId="0" applyFont="1" applyFill="1" applyBorder="1" applyAlignment="1" applyProtection="1">
      <alignment horizontal="right"/>
      <protection hidden="1"/>
    </xf>
    <xf numFmtId="4" fontId="5" fillId="0" borderId="0" xfId="0" applyNumberFormat="1" applyFont="1" applyFill="1" applyBorder="1" applyAlignment="1" applyProtection="1">
      <alignment horizontal="left"/>
      <protection hidden="1"/>
    </xf>
    <xf numFmtId="166" fontId="5" fillId="0" borderId="0" xfId="0" applyNumberFormat="1" applyFont="1" applyFill="1" applyAlignment="1" applyProtection="1">
      <alignment horizontal="left"/>
      <protection hidden="1"/>
    </xf>
    <xf numFmtId="0" fontId="5" fillId="0" borderId="0" xfId="0" applyFont="1" applyFill="1" applyAlignment="1" applyProtection="1">
      <alignment horizontal="center"/>
      <protection hidden="1"/>
    </xf>
    <xf numFmtId="14" fontId="0" fillId="0" borderId="0" xfId="0" applyNumberFormat="1" applyProtection="1">
      <protection hidden="1"/>
    </xf>
    <xf numFmtId="14" fontId="0" fillId="4" borderId="0" xfId="0" applyNumberFormat="1" applyFill="1" applyProtection="1">
      <protection hidden="1"/>
    </xf>
    <xf numFmtId="4" fontId="5" fillId="4" borderId="0" xfId="0" applyNumberFormat="1" applyFont="1" applyFill="1" applyProtection="1">
      <protection hidden="1"/>
    </xf>
    <xf numFmtId="0" fontId="5" fillId="0" borderId="11" xfId="0" applyFont="1" applyFill="1" applyBorder="1" applyAlignment="1" applyProtection="1">
      <alignment horizontal="left" shrinkToFit="1"/>
      <protection hidden="1"/>
    </xf>
    <xf numFmtId="4" fontId="5" fillId="3" borderId="12" xfId="0" applyNumberFormat="1" applyFont="1" applyFill="1" applyBorder="1" applyAlignment="1" applyProtection="1">
      <protection hidden="1"/>
    </xf>
    <xf numFmtId="0" fontId="5" fillId="3" borderId="0" xfId="0" applyFont="1" applyFill="1" applyAlignment="1" applyProtection="1">
      <protection hidden="1"/>
    </xf>
    <xf numFmtId="0" fontId="16" fillId="0" borderId="0" xfId="0" applyFont="1" applyAlignment="1" applyProtection="1">
      <alignment horizontal="left"/>
      <protection hidden="1"/>
    </xf>
    <xf numFmtId="0" fontId="4" fillId="0" borderId="0" xfId="1" applyFont="1" applyFill="1" applyBorder="1" applyAlignment="1" applyProtection="1">
      <alignment horizontal="center"/>
      <protection hidden="1"/>
    </xf>
    <xf numFmtId="1" fontId="5" fillId="0" borderId="14" xfId="0" applyNumberFormat="1" applyFont="1" applyFill="1" applyBorder="1" applyAlignment="1" applyProtection="1">
      <alignment horizontal="center" vertical="center" shrinkToFit="1"/>
      <protection hidden="1"/>
    </xf>
    <xf numFmtId="1" fontId="5" fillId="0" borderId="8" xfId="0" applyNumberFormat="1" applyFont="1" applyFill="1" applyBorder="1" applyAlignment="1" applyProtection="1">
      <alignment horizontal="center" vertical="center" shrinkToFit="1"/>
      <protection hidden="1"/>
    </xf>
    <xf numFmtId="4" fontId="5" fillId="0" borderId="13" xfId="0" applyNumberFormat="1" applyFont="1" applyFill="1" applyBorder="1" applyAlignment="1" applyProtection="1">
      <alignment shrinkToFit="1"/>
      <protection hidden="1"/>
    </xf>
    <xf numFmtId="4" fontId="5" fillId="0" borderId="15" xfId="0" applyNumberFormat="1" applyFont="1" applyFill="1" applyBorder="1" applyAlignment="1" applyProtection="1">
      <alignment shrinkToFit="1"/>
      <protection hidden="1"/>
    </xf>
    <xf numFmtId="0" fontId="6" fillId="0" borderId="16" xfId="0" applyFont="1" applyFill="1" applyBorder="1" applyAlignment="1" applyProtection="1">
      <alignment vertical="top"/>
      <protection hidden="1"/>
    </xf>
    <xf numFmtId="4" fontId="5" fillId="0" borderId="17" xfId="0" applyNumberFormat="1" applyFont="1" applyFill="1" applyBorder="1" applyProtection="1">
      <protection hidden="1"/>
    </xf>
    <xf numFmtId="4" fontId="5" fillId="0" borderId="18" xfId="0" applyNumberFormat="1" applyFont="1" applyFill="1" applyBorder="1" applyProtection="1">
      <protection hidden="1"/>
    </xf>
    <xf numFmtId="4" fontId="5" fillId="0" borderId="18" xfId="0" applyNumberFormat="1" applyFont="1" applyFill="1" applyBorder="1" applyAlignment="1" applyProtection="1">
      <protection hidden="1"/>
    </xf>
    <xf numFmtId="10" fontId="5" fillId="3" borderId="19" xfId="3" applyNumberFormat="1" applyFont="1" applyFill="1" applyBorder="1" applyAlignment="1" applyProtection="1">
      <protection hidden="1"/>
    </xf>
    <xf numFmtId="0" fontId="16" fillId="0" borderId="0" xfId="0" applyFont="1" applyAlignment="1" applyProtection="1">
      <alignment horizontal="left"/>
      <protection hidden="1"/>
    </xf>
    <xf numFmtId="0" fontId="16" fillId="0" borderId="0" xfId="0" applyFont="1" applyAlignment="1" applyProtection="1">
      <alignment horizontal="left"/>
      <protection hidden="1"/>
    </xf>
    <xf numFmtId="0" fontId="5" fillId="0" borderId="22" xfId="0" applyFont="1" applyFill="1" applyBorder="1" applyAlignment="1" applyProtection="1">
      <alignment horizontal="left" shrinkToFit="1"/>
      <protection hidden="1"/>
    </xf>
    <xf numFmtId="10" fontId="5" fillId="0" borderId="0" xfId="0" applyNumberFormat="1" applyFont="1" applyFill="1" applyProtection="1">
      <protection hidden="1"/>
    </xf>
    <xf numFmtId="0" fontId="0" fillId="0" borderId="23" xfId="0" applyBorder="1" applyAlignment="1">
      <alignment horizontal="right"/>
    </xf>
    <xf numFmtId="0" fontId="5" fillId="2" borderId="0" xfId="0" applyFont="1" applyFill="1" applyBorder="1" applyAlignment="1" applyProtection="1">
      <alignment horizontal="left" vertical="center"/>
      <protection hidden="1"/>
    </xf>
    <xf numFmtId="0" fontId="0" fillId="0" borderId="23" xfId="0" applyBorder="1" applyAlignment="1">
      <alignment horizontal="right" wrapText="1"/>
    </xf>
    <xf numFmtId="0" fontId="0" fillId="0" borderId="0" xfId="0" applyFill="1"/>
    <xf numFmtId="165" fontId="5" fillId="0" borderId="14" xfId="0" applyNumberFormat="1" applyFont="1" applyFill="1" applyBorder="1" applyAlignment="1" applyProtection="1">
      <alignment horizontal="left" shrinkToFit="1"/>
      <protection hidden="1"/>
    </xf>
    <xf numFmtId="0" fontId="0" fillId="0" borderId="0" xfId="0" applyProtection="1">
      <protection hidden="1"/>
    </xf>
    <xf numFmtId="0" fontId="5" fillId="0" borderId="0" xfId="0" applyFont="1" applyFill="1" applyBorder="1" applyAlignment="1" applyProtection="1">
      <alignment horizontal="center" vertical="center" wrapText="1" shrinkToFit="1"/>
      <protection hidden="1"/>
    </xf>
    <xf numFmtId="0" fontId="0" fillId="0" borderId="0" xfId="0" applyBorder="1"/>
    <xf numFmtId="10" fontId="5" fillId="0" borderId="0" xfId="0" applyNumberFormat="1" applyFont="1" applyAlignment="1" applyProtection="1">
      <alignment horizontal="right"/>
      <protection hidden="1"/>
    </xf>
    <xf numFmtId="0" fontId="5" fillId="0" borderId="22" xfId="0" applyFont="1" applyFill="1" applyBorder="1" applyAlignment="1" applyProtection="1">
      <alignment horizontal="left" shrinkToFit="1"/>
      <protection hidden="1"/>
    </xf>
    <xf numFmtId="4" fontId="5" fillId="0" borderId="0" xfId="0" applyNumberFormat="1" applyFont="1" applyFill="1" applyBorder="1" applyAlignment="1" applyProtection="1">
      <alignment shrinkToFit="1"/>
      <protection hidden="1"/>
    </xf>
    <xf numFmtId="0" fontId="5" fillId="7" borderId="3" xfId="0" applyFont="1" applyFill="1" applyBorder="1" applyAlignment="1" applyProtection="1">
      <alignment horizontal="center" vertical="center" wrapText="1" shrinkToFit="1"/>
      <protection hidden="1"/>
    </xf>
    <xf numFmtId="4" fontId="5" fillId="7" borderId="14" xfId="0" applyNumberFormat="1" applyFont="1" applyFill="1" applyBorder="1" applyAlignment="1" applyProtection="1">
      <alignment shrinkToFit="1"/>
      <protection hidden="1"/>
    </xf>
    <xf numFmtId="4" fontId="5" fillId="7" borderId="7" xfId="0" applyNumberFormat="1" applyFont="1" applyFill="1" applyBorder="1" applyProtection="1">
      <protection hidden="1"/>
    </xf>
    <xf numFmtId="4" fontId="5" fillId="7" borderId="32" xfId="0" applyNumberFormat="1" applyFont="1" applyFill="1" applyBorder="1" applyAlignment="1" applyProtection="1">
      <protection hidden="1"/>
    </xf>
    <xf numFmtId="0" fontId="3" fillId="3" borderId="0" xfId="0" applyFont="1" applyFill="1" applyBorder="1" applyAlignment="1">
      <alignment horizontal="left"/>
    </xf>
    <xf numFmtId="0" fontId="5" fillId="3" borderId="0" xfId="2" applyFont="1" applyFill="1" applyBorder="1" applyAlignment="1">
      <alignment horizontal="left" vertical="center" wrapText="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0" fillId="0" borderId="23" xfId="0" applyBorder="1" applyAlignment="1">
      <alignment horizontal="right"/>
    </xf>
    <xf numFmtId="0" fontId="0" fillId="0" borderId="23" xfId="0" applyBorder="1" applyAlignment="1">
      <alignment horizontal="right" wrapText="1"/>
    </xf>
    <xf numFmtId="4" fontId="5" fillId="7" borderId="9" xfId="0" applyNumberFormat="1" applyFont="1" applyFill="1" applyBorder="1" applyAlignment="1" applyProtection="1">
      <alignment shrinkToFit="1"/>
      <protection hidden="1"/>
    </xf>
    <xf numFmtId="4" fontId="5" fillId="7" borderId="7" xfId="0" applyNumberFormat="1" applyFont="1" applyFill="1" applyBorder="1" applyAlignment="1" applyProtection="1">
      <protection hidden="1"/>
    </xf>
    <xf numFmtId="0" fontId="5" fillId="3" borderId="0" xfId="0" applyFont="1" applyFill="1" applyBorder="1" applyAlignment="1" applyProtection="1">
      <protection hidden="1"/>
    </xf>
    <xf numFmtId="0" fontId="6" fillId="0" borderId="0" xfId="0" applyFont="1" applyFill="1" applyBorder="1" applyAlignment="1" applyProtection="1">
      <alignment vertical="center" wrapText="1"/>
      <protection hidden="1"/>
    </xf>
    <xf numFmtId="0" fontId="5" fillId="0" borderId="34" xfId="0" applyFont="1" applyFill="1" applyBorder="1" applyAlignment="1" applyProtection="1">
      <alignment horizontal="center" vertical="center" wrapText="1" shrinkToFit="1"/>
      <protection hidden="1"/>
    </xf>
    <xf numFmtId="4" fontId="5" fillId="7" borderId="20" xfId="0" applyNumberFormat="1" applyFont="1" applyFill="1" applyBorder="1" applyAlignment="1" applyProtection="1">
      <protection hidden="1"/>
    </xf>
    <xf numFmtId="0" fontId="5" fillId="0" borderId="35" xfId="0" applyFont="1" applyFill="1" applyBorder="1" applyAlignment="1" applyProtection="1">
      <alignment horizontal="center" vertical="center" wrapText="1" shrinkToFit="1"/>
      <protection hidden="1"/>
    </xf>
    <xf numFmtId="0" fontId="5" fillId="0" borderId="36" xfId="0" applyFont="1" applyFill="1" applyBorder="1" applyAlignment="1" applyProtection="1">
      <alignment horizontal="center" vertical="center" wrapText="1" shrinkToFit="1"/>
      <protection hidden="1"/>
    </xf>
    <xf numFmtId="4" fontId="5" fillId="7" borderId="12" xfId="0" applyNumberFormat="1" applyFont="1" applyFill="1" applyBorder="1" applyAlignment="1" applyProtection="1">
      <protection hidden="1"/>
    </xf>
    <xf numFmtId="10" fontId="5" fillId="7" borderId="19" xfId="3" applyNumberFormat="1" applyFont="1" applyFill="1" applyBorder="1" applyAlignment="1" applyProtection="1">
      <protection hidden="1"/>
    </xf>
    <xf numFmtId="0" fontId="5" fillId="3" borderId="0" xfId="0" applyFont="1" applyFill="1" applyAlignment="1" applyProtection="1">
      <alignment horizontal="center" wrapText="1"/>
      <protection hidden="1"/>
    </xf>
    <xf numFmtId="0" fontId="5" fillId="7" borderId="0" xfId="0" applyFont="1" applyFill="1" applyAlignment="1" applyProtection="1">
      <alignment horizontal="center" wrapText="1"/>
      <protection hidden="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6" fillId="0" borderId="21" xfId="0" applyFont="1" applyFill="1" applyBorder="1" applyAlignment="1" applyProtection="1">
      <alignment horizontal="center" vertical="center" wrapText="1"/>
      <protection hidden="1"/>
    </xf>
    <xf numFmtId="0" fontId="0" fillId="0" borderId="23" xfId="0" applyBorder="1" applyAlignment="1">
      <alignment horizontal="right"/>
    </xf>
    <xf numFmtId="0" fontId="0" fillId="0" borderId="23" xfId="0" applyBorder="1" applyAlignment="1">
      <alignment horizontal="right" wrapText="1"/>
    </xf>
    <xf numFmtId="10" fontId="5" fillId="0" borderId="0" xfId="0" applyNumberFormat="1" applyFont="1" applyProtection="1">
      <protection hidden="1"/>
    </xf>
    <xf numFmtId="0" fontId="5" fillId="0" borderId="38" xfId="0" applyFont="1" applyFill="1" applyBorder="1" applyAlignment="1" applyProtection="1">
      <alignment horizontal="center" vertical="center" wrapText="1" shrinkToFit="1"/>
      <protection hidden="1"/>
    </xf>
    <xf numFmtId="10" fontId="5" fillId="3" borderId="19" xfId="5" applyNumberFormat="1" applyFont="1" applyFill="1" applyBorder="1" applyAlignment="1" applyProtection="1">
      <protection hidden="1"/>
    </xf>
    <xf numFmtId="0" fontId="5" fillId="4" borderId="0" xfId="2" applyFont="1" applyFill="1" applyAlignment="1" applyProtection="1">
      <protection hidden="1"/>
    </xf>
    <xf numFmtId="0" fontId="5" fillId="0" borderId="0" xfId="0" applyFont="1" applyFill="1" applyAlignment="1" applyProtection="1">
      <alignment horizontal="left"/>
      <protection hidden="1"/>
    </xf>
    <xf numFmtId="0" fontId="17" fillId="0" borderId="0" xfId="0" applyFont="1" applyAlignment="1" applyProtection="1">
      <alignment horizontal="center"/>
      <protection hidden="1"/>
    </xf>
    <xf numFmtId="0" fontId="5" fillId="0" borderId="0" xfId="0" applyFont="1" applyAlignment="1" applyProtection="1">
      <alignment horizontal="center"/>
      <protection hidden="1"/>
    </xf>
    <xf numFmtId="0" fontId="10" fillId="3" borderId="0" xfId="1" applyFont="1" applyFill="1" applyAlignment="1" applyProtection="1">
      <alignment horizontal="center" vertical="center" wrapText="1"/>
      <protection hidden="1"/>
    </xf>
    <xf numFmtId="0" fontId="4" fillId="0" borderId="0" xfId="1" applyFont="1" applyFill="1" applyBorder="1" applyAlignment="1" applyProtection="1">
      <alignment horizontal="center"/>
      <protection hidden="1"/>
    </xf>
    <xf numFmtId="0" fontId="5" fillId="0" borderId="12" xfId="0" applyFont="1" applyFill="1" applyBorder="1" applyAlignment="1" applyProtection="1">
      <alignment horizontal="left"/>
      <protection hidden="1"/>
    </xf>
    <xf numFmtId="10" fontId="5" fillId="4" borderId="12" xfId="3" applyNumberFormat="1" applyFont="1" applyFill="1" applyBorder="1" applyAlignment="1" applyProtection="1">
      <alignment horizontal="right"/>
      <protection locked="0"/>
    </xf>
    <xf numFmtId="4" fontId="5" fillId="4" borderId="12" xfId="0" applyNumberFormat="1" applyFont="1" applyFill="1" applyBorder="1" applyAlignment="1" applyProtection="1">
      <alignment horizontal="right"/>
      <protection locked="0"/>
    </xf>
    <xf numFmtId="0" fontId="5" fillId="0" borderId="19" xfId="0" applyFont="1" applyFill="1" applyBorder="1" applyAlignment="1" applyProtection="1">
      <alignment horizontal="left" shrinkToFit="1"/>
      <protection hidden="1"/>
    </xf>
    <xf numFmtId="1" fontId="5" fillId="4" borderId="19" xfId="0" quotePrefix="1" applyNumberFormat="1" applyFont="1" applyFill="1" applyBorder="1" applyAlignment="1" applyProtection="1">
      <alignment horizontal="right"/>
      <protection locked="0"/>
    </xf>
    <xf numFmtId="0" fontId="5" fillId="0" borderId="26" xfId="0" applyFont="1" applyFill="1" applyBorder="1" applyAlignment="1" applyProtection="1">
      <alignment horizontal="right" shrinkToFit="1"/>
      <protection hidden="1"/>
    </xf>
    <xf numFmtId="0" fontId="5" fillId="0" borderId="27" xfId="0" applyFont="1" applyFill="1" applyBorder="1" applyAlignment="1" applyProtection="1">
      <alignment horizontal="right" shrinkToFit="1"/>
      <protection hidden="1"/>
    </xf>
    <xf numFmtId="10" fontId="5" fillId="0" borderId="26" xfId="0" applyNumberFormat="1" applyFont="1" applyFill="1" applyBorder="1" applyAlignment="1" applyProtection="1">
      <alignment horizontal="right"/>
    </xf>
    <xf numFmtId="10" fontId="5" fillId="0" borderId="28" xfId="0" applyNumberFormat="1" applyFont="1" applyFill="1" applyBorder="1" applyAlignment="1" applyProtection="1">
      <alignment horizontal="right"/>
    </xf>
    <xf numFmtId="0" fontId="5" fillId="0" borderId="29" xfId="0" applyFont="1" applyFill="1" applyBorder="1" applyAlignment="1" applyProtection="1">
      <alignment horizontal="right" shrinkToFit="1"/>
      <protection hidden="1"/>
    </xf>
    <xf numFmtId="0" fontId="5" fillId="0" borderId="0" xfId="0" applyFont="1" applyFill="1" applyBorder="1" applyAlignment="1" applyProtection="1">
      <alignment horizontal="right" shrinkToFit="1"/>
      <protection hidden="1"/>
    </xf>
    <xf numFmtId="1" fontId="5" fillId="0" borderId="30" xfId="0" quotePrefix="1" applyNumberFormat="1" applyFont="1" applyFill="1" applyBorder="1" applyAlignment="1" applyProtection="1">
      <alignment horizontal="right"/>
    </xf>
    <xf numFmtId="1" fontId="5" fillId="0" borderId="11" xfId="0" quotePrefix="1" applyNumberFormat="1" applyFont="1" applyFill="1" applyBorder="1" applyAlignment="1" applyProtection="1">
      <alignment horizontal="right"/>
    </xf>
    <xf numFmtId="0" fontId="5" fillId="0" borderId="30" xfId="0" applyFont="1" applyFill="1" applyBorder="1" applyAlignment="1" applyProtection="1">
      <alignment horizontal="right" shrinkToFit="1"/>
      <protection hidden="1"/>
    </xf>
    <xf numFmtId="0" fontId="5" fillId="0" borderId="22" xfId="0" applyFont="1" applyFill="1" applyBorder="1" applyAlignment="1" applyProtection="1">
      <alignment horizontal="right" shrinkToFit="1"/>
      <protection hidden="1"/>
    </xf>
    <xf numFmtId="0" fontId="5" fillId="0" borderId="30" xfId="0" applyFont="1" applyFill="1" applyBorder="1" applyAlignment="1" applyProtection="1">
      <alignment horizontal="left" shrinkToFit="1"/>
      <protection hidden="1"/>
    </xf>
    <xf numFmtId="0" fontId="5" fillId="0" borderId="22" xfId="0" applyFont="1" applyFill="1" applyBorder="1" applyAlignment="1" applyProtection="1">
      <alignment horizontal="left" shrinkToFit="1"/>
      <protection hidden="1"/>
    </xf>
    <xf numFmtId="0" fontId="5" fillId="0" borderId="11" xfId="0" applyFont="1" applyFill="1" applyBorder="1" applyAlignment="1" applyProtection="1">
      <alignment horizontal="left" shrinkToFit="1"/>
      <protection hidden="1"/>
    </xf>
    <xf numFmtId="0" fontId="5" fillId="0" borderId="30" xfId="0" applyNumberFormat="1" applyFont="1" applyFill="1" applyBorder="1" applyAlignment="1" applyProtection="1">
      <alignment horizontal="right"/>
      <protection hidden="1"/>
    </xf>
    <xf numFmtId="0" fontId="5" fillId="0" borderId="11" xfId="0" applyNumberFormat="1" applyFont="1" applyFill="1" applyBorder="1" applyAlignment="1" applyProtection="1">
      <alignment horizontal="right"/>
      <protection hidden="1"/>
    </xf>
    <xf numFmtId="0" fontId="16" fillId="0" borderId="0" xfId="0" applyFont="1" applyBorder="1" applyAlignment="1" applyProtection="1">
      <alignment horizontal="left"/>
      <protection hidden="1"/>
    </xf>
    <xf numFmtId="0" fontId="16" fillId="0" borderId="0" xfId="0" applyFont="1" applyAlignment="1" applyProtection="1">
      <alignment horizontal="left"/>
      <protection hidden="1"/>
    </xf>
    <xf numFmtId="0" fontId="5" fillId="0" borderId="24" xfId="0" applyFont="1" applyFill="1" applyBorder="1" applyAlignment="1" applyProtection="1">
      <alignment horizontal="left" shrinkToFit="1"/>
      <protection hidden="1"/>
    </xf>
    <xf numFmtId="0" fontId="5" fillId="0" borderId="31" xfId="0" applyFont="1" applyFill="1" applyBorder="1" applyAlignment="1" applyProtection="1">
      <alignment horizontal="left" shrinkToFit="1"/>
      <protection hidden="1"/>
    </xf>
    <xf numFmtId="4" fontId="5" fillId="0" borderId="30" xfId="0" applyNumberFormat="1" applyFont="1" applyFill="1" applyBorder="1" applyAlignment="1" applyProtection="1">
      <alignment horizontal="right"/>
      <protection hidden="1"/>
    </xf>
    <xf numFmtId="4" fontId="5" fillId="0" borderId="11" xfId="0" applyNumberFormat="1" applyFont="1" applyFill="1" applyBorder="1" applyAlignment="1" applyProtection="1">
      <alignment horizontal="right"/>
      <protection hidden="1"/>
    </xf>
    <xf numFmtId="0" fontId="6" fillId="0" borderId="16" xfId="0" applyFont="1" applyFill="1" applyBorder="1" applyAlignment="1" applyProtection="1">
      <alignment horizontal="center" vertical="center" wrapText="1"/>
      <protection hidden="1"/>
    </xf>
    <xf numFmtId="0" fontId="6" fillId="0" borderId="21"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5" fillId="0" borderId="26" xfId="0" applyFont="1" applyFill="1" applyBorder="1" applyAlignment="1" applyProtection="1">
      <alignment horizontal="left" shrinkToFit="1"/>
      <protection hidden="1"/>
    </xf>
    <xf numFmtId="0" fontId="5" fillId="0" borderId="27" xfId="0" applyFont="1" applyFill="1" applyBorder="1" applyAlignment="1" applyProtection="1">
      <alignment horizontal="left" shrinkToFit="1"/>
      <protection hidden="1"/>
    </xf>
    <xf numFmtId="0" fontId="5" fillId="0" borderId="28" xfId="0" applyFont="1" applyFill="1" applyBorder="1" applyAlignment="1" applyProtection="1">
      <alignment horizontal="left" shrinkToFit="1"/>
      <protection hidden="1"/>
    </xf>
    <xf numFmtId="10" fontId="5" fillId="0" borderId="12" xfId="3" applyNumberFormat="1" applyFont="1" applyFill="1" applyBorder="1" applyAlignment="1" applyProtection="1">
      <alignment horizontal="right"/>
    </xf>
    <xf numFmtId="4" fontId="5" fillId="3" borderId="12" xfId="0" applyNumberFormat="1" applyFont="1" applyFill="1" applyBorder="1" applyAlignment="1" applyProtection="1">
      <alignment horizontal="right"/>
    </xf>
    <xf numFmtId="0" fontId="5" fillId="0" borderId="12" xfId="0" applyFont="1" applyFill="1" applyBorder="1" applyAlignment="1" applyProtection="1">
      <alignment horizontal="left" vertical="center" wrapText="1" shrinkToFit="1"/>
      <protection hidden="1"/>
    </xf>
    <xf numFmtId="10" fontId="5" fillId="3" borderId="12" xfId="3" applyNumberFormat="1" applyFont="1" applyFill="1" applyBorder="1" applyAlignment="1" applyProtection="1">
      <alignment horizontal="right"/>
    </xf>
    <xf numFmtId="0" fontId="5" fillId="0" borderId="32" xfId="0" applyFont="1" applyFill="1" applyBorder="1" applyAlignment="1" applyProtection="1">
      <alignment horizontal="right"/>
      <protection hidden="1"/>
    </xf>
    <xf numFmtId="0" fontId="5" fillId="0" borderId="33" xfId="0" applyFont="1" applyFill="1" applyBorder="1" applyAlignment="1" applyProtection="1">
      <alignment horizontal="center" vertical="center" textRotation="45"/>
      <protection hidden="1"/>
    </xf>
    <xf numFmtId="0" fontId="5" fillId="0" borderId="34" xfId="0" applyFont="1" applyFill="1" applyBorder="1" applyAlignment="1" applyProtection="1">
      <alignment horizontal="center" vertical="center" textRotation="45"/>
      <protection hidden="1"/>
    </xf>
    <xf numFmtId="0" fontId="15" fillId="3" borderId="12" xfId="2" applyFont="1" applyFill="1" applyBorder="1" applyAlignment="1">
      <alignment horizontal="left" vertical="center" wrapText="1"/>
    </xf>
    <xf numFmtId="0" fontId="15" fillId="3" borderId="19" xfId="2" applyFont="1" applyFill="1" applyBorder="1" applyAlignment="1">
      <alignment horizontal="left" vertical="center" wrapText="1"/>
    </xf>
    <xf numFmtId="0" fontId="0" fillId="3" borderId="12" xfId="0" applyFill="1" applyBorder="1" applyAlignment="1">
      <alignment horizontal="left"/>
    </xf>
    <xf numFmtId="0" fontId="5" fillId="3" borderId="12" xfId="2" applyFont="1" applyFill="1" applyBorder="1" applyAlignment="1">
      <alignment horizontal="left" vertical="center" wrapText="1"/>
    </xf>
    <xf numFmtId="0" fontId="15" fillId="3" borderId="12" xfId="2" applyFont="1" applyFill="1" applyBorder="1" applyAlignment="1">
      <alignment horizontal="center" vertical="center" wrapText="1"/>
    </xf>
    <xf numFmtId="14" fontId="15" fillId="3" borderId="12" xfId="2" applyNumberFormat="1" applyFont="1" applyFill="1" applyBorder="1" applyAlignment="1">
      <alignment horizontal="center" vertical="center" wrapText="1"/>
    </xf>
    <xf numFmtId="0" fontId="15" fillId="0" borderId="12" xfId="2" applyFont="1" applyBorder="1" applyAlignment="1">
      <alignment horizontal="center" vertical="center" wrapText="1"/>
    </xf>
    <xf numFmtId="0" fontId="15" fillId="4" borderId="12" xfId="2" applyFont="1" applyFill="1" applyBorder="1" applyAlignment="1" applyProtection="1">
      <alignment horizontal="center" vertical="center" wrapText="1"/>
      <protection locked="0"/>
    </xf>
    <xf numFmtId="0" fontId="5" fillId="0" borderId="0" xfId="0" applyFont="1" applyFill="1" applyAlignment="1" applyProtection="1">
      <alignment horizontal="left" vertical="center"/>
      <protection hidden="1"/>
    </xf>
    <xf numFmtId="0" fontId="17" fillId="0" borderId="0" xfId="0" applyFont="1" applyAlignment="1" applyProtection="1">
      <alignment horizontal="center" vertical="center"/>
      <protection hidden="1"/>
    </xf>
    <xf numFmtId="0" fontId="11" fillId="0" borderId="0" xfId="0" applyFont="1" applyAlignment="1" applyProtection="1">
      <alignment horizontal="center" vertical="center" wrapText="1"/>
      <protection hidden="1"/>
    </xf>
    <xf numFmtId="0" fontId="12" fillId="0" borderId="0" xfId="0" applyFont="1" applyAlignment="1" applyProtection="1">
      <alignment horizontal="center"/>
      <protection hidden="1"/>
    </xf>
    <xf numFmtId="0" fontId="18" fillId="0" borderId="24" xfId="1" applyFont="1" applyFill="1" applyBorder="1" applyAlignment="1" applyProtection="1">
      <alignment horizontal="center" vertical="center" wrapText="1"/>
      <protection hidden="1"/>
    </xf>
    <xf numFmtId="0" fontId="18" fillId="0" borderId="31" xfId="1" applyFont="1" applyFill="1" applyBorder="1" applyAlignment="1" applyProtection="1">
      <alignment horizontal="center" vertical="center" wrapText="1"/>
      <protection hidden="1"/>
    </xf>
    <xf numFmtId="0" fontId="18" fillId="0" borderId="23" xfId="1" applyFont="1" applyFill="1" applyBorder="1" applyAlignment="1" applyProtection="1">
      <alignment horizontal="center" vertical="center" wrapText="1"/>
      <protection hidden="1"/>
    </xf>
    <xf numFmtId="0" fontId="18" fillId="0" borderId="24" xfId="1" applyFont="1" applyFill="1" applyBorder="1" applyAlignment="1" applyProtection="1">
      <alignment horizontal="left" vertical="center" wrapText="1"/>
      <protection hidden="1"/>
    </xf>
    <xf numFmtId="0" fontId="13" fillId="0" borderId="23" xfId="0" applyFont="1" applyBorder="1" applyAlignment="1">
      <alignment horizontal="left" vertical="center" wrapText="1"/>
    </xf>
    <xf numFmtId="0" fontId="5" fillId="0" borderId="24" xfId="0" applyFont="1" applyFill="1" applyBorder="1" applyAlignment="1" applyProtection="1">
      <alignment horizontal="left"/>
      <protection hidden="1"/>
    </xf>
    <xf numFmtId="0" fontId="5" fillId="0" borderId="31" xfId="0" applyFont="1" applyFill="1" applyBorder="1" applyAlignment="1" applyProtection="1">
      <alignment horizontal="left"/>
      <protection hidden="1"/>
    </xf>
    <xf numFmtId="0" fontId="5" fillId="0" borderId="23" xfId="0" applyFont="1" applyFill="1" applyBorder="1" applyAlignment="1" applyProtection="1">
      <alignment horizontal="left"/>
      <protection hidden="1"/>
    </xf>
    <xf numFmtId="0" fontId="5" fillId="0" borderId="24" xfId="0" applyFont="1" applyFill="1" applyBorder="1" applyAlignment="1" applyProtection="1">
      <alignment horizontal="left" vertical="top"/>
      <protection hidden="1"/>
    </xf>
    <xf numFmtId="0" fontId="5" fillId="0" borderId="31" xfId="0" applyFont="1" applyFill="1" applyBorder="1" applyAlignment="1" applyProtection="1">
      <alignment horizontal="left" vertical="top"/>
      <protection hidden="1"/>
    </xf>
    <xf numFmtId="0" fontId="5" fillId="0" borderId="23" xfId="0" applyFont="1" applyFill="1" applyBorder="1" applyAlignment="1" applyProtection="1">
      <alignment horizontal="left" vertical="top"/>
      <protection hidden="1"/>
    </xf>
    <xf numFmtId="0" fontId="5" fillId="0" borderId="24" xfId="0" applyFont="1" applyFill="1" applyBorder="1" applyAlignment="1" applyProtection="1">
      <alignment horizontal="left" vertical="center"/>
      <protection hidden="1"/>
    </xf>
    <xf numFmtId="0" fontId="5" fillId="0" borderId="31" xfId="0" applyFont="1" applyFill="1" applyBorder="1" applyAlignment="1" applyProtection="1">
      <alignment horizontal="left" vertical="center"/>
      <protection hidden="1"/>
    </xf>
    <xf numFmtId="0" fontId="5" fillId="0" borderId="23" xfId="0" applyFont="1" applyFill="1" applyBorder="1" applyAlignment="1" applyProtection="1">
      <alignment horizontal="left" vertical="center"/>
      <protection hidden="1"/>
    </xf>
    <xf numFmtId="4" fontId="5" fillId="0" borderId="12" xfId="0" applyNumberFormat="1" applyFont="1" applyFill="1" applyBorder="1" applyAlignment="1" applyProtection="1">
      <alignment horizontal="right"/>
      <protection hidden="1"/>
    </xf>
    <xf numFmtId="0" fontId="5" fillId="0" borderId="24" xfId="0" applyFont="1" applyFill="1" applyBorder="1" applyAlignment="1" applyProtection="1">
      <alignment horizontal="right"/>
      <protection hidden="1"/>
    </xf>
    <xf numFmtId="0" fontId="0" fillId="0" borderId="31" xfId="0" applyBorder="1" applyAlignment="1">
      <alignment horizontal="right"/>
    </xf>
    <xf numFmtId="0" fontId="0" fillId="0" borderId="23" xfId="0" applyBorder="1" applyAlignment="1">
      <alignment horizontal="right"/>
    </xf>
    <xf numFmtId="0" fontId="5" fillId="0" borderId="24" xfId="0" applyFont="1" applyFill="1" applyBorder="1" applyAlignment="1" applyProtection="1">
      <alignment horizontal="right" wrapText="1"/>
      <protection hidden="1"/>
    </xf>
    <xf numFmtId="0" fontId="0" fillId="0" borderId="31" xfId="0" applyBorder="1" applyAlignment="1">
      <alignment horizontal="right" wrapText="1"/>
    </xf>
    <xf numFmtId="0" fontId="0" fillId="0" borderId="23" xfId="0" applyBorder="1" applyAlignment="1">
      <alignment horizontal="right" wrapText="1"/>
    </xf>
    <xf numFmtId="0" fontId="5" fillId="0" borderId="26" xfId="0" applyFont="1" applyFill="1" applyBorder="1" applyAlignment="1" applyProtection="1">
      <alignment horizontal="left" vertical="center"/>
      <protection hidden="1"/>
    </xf>
    <xf numFmtId="0" fontId="5" fillId="0" borderId="27"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1" fontId="5" fillId="4" borderId="12" xfId="0" quotePrefix="1" applyNumberFormat="1" applyFont="1" applyFill="1" applyBorder="1" applyAlignment="1" applyProtection="1">
      <alignment horizontal="right"/>
      <protection locked="0"/>
    </xf>
    <xf numFmtId="1" fontId="5" fillId="4" borderId="23" xfId="0" quotePrefix="1" applyNumberFormat="1" applyFont="1" applyFill="1" applyBorder="1" applyAlignment="1" applyProtection="1">
      <alignment horizontal="right"/>
      <protection locked="0"/>
    </xf>
    <xf numFmtId="164" fontId="5" fillId="0" borderId="26" xfId="4" applyFont="1" applyFill="1" applyBorder="1" applyAlignment="1" applyProtection="1">
      <alignment horizontal="right" vertical="center"/>
      <protection hidden="1"/>
    </xf>
    <xf numFmtId="164" fontId="5" fillId="0" borderId="27" xfId="4" applyFont="1" applyFill="1" applyBorder="1" applyAlignment="1" applyProtection="1">
      <alignment horizontal="right" vertical="center"/>
      <protection hidden="1"/>
    </xf>
    <xf numFmtId="164" fontId="5" fillId="0" borderId="28" xfId="4" applyFont="1" applyFill="1" applyBorder="1" applyAlignment="1" applyProtection="1">
      <alignment horizontal="right" vertical="center"/>
      <protection hidden="1"/>
    </xf>
    <xf numFmtId="164" fontId="5" fillId="0" borderId="30" xfId="4" applyFont="1" applyFill="1" applyBorder="1" applyAlignment="1" applyProtection="1">
      <alignment horizontal="right" vertical="center"/>
      <protection hidden="1"/>
    </xf>
    <xf numFmtId="164" fontId="5" fillId="0" borderId="22" xfId="4" applyFont="1" applyFill="1" applyBorder="1" applyAlignment="1" applyProtection="1">
      <alignment horizontal="right" vertical="center"/>
      <protection hidden="1"/>
    </xf>
    <xf numFmtId="164" fontId="5" fillId="0" borderId="11" xfId="4" applyFont="1" applyFill="1" applyBorder="1" applyAlignment="1" applyProtection="1">
      <alignment horizontal="right" vertical="center"/>
      <protection hidden="1"/>
    </xf>
    <xf numFmtId="0" fontId="5" fillId="0" borderId="24" xfId="0" applyFont="1" applyFill="1" applyBorder="1" applyAlignment="1" applyProtection="1">
      <alignment horizontal="left" vertical="center" shrinkToFit="1"/>
      <protection hidden="1"/>
    </xf>
    <xf numFmtId="0" fontId="16" fillId="0" borderId="31" xfId="0" applyFont="1" applyFill="1" applyBorder="1" applyAlignment="1" applyProtection="1">
      <alignment horizontal="left" vertical="center" shrinkToFit="1"/>
      <protection hidden="1"/>
    </xf>
    <xf numFmtId="0" fontId="16" fillId="0" borderId="23" xfId="0" applyFont="1" applyFill="1" applyBorder="1" applyAlignment="1" applyProtection="1">
      <alignment horizontal="left" vertical="center" shrinkToFit="1"/>
      <protection hidden="1"/>
    </xf>
    <xf numFmtId="0" fontId="5" fillId="0" borderId="24" xfId="0" applyFont="1" applyFill="1" applyBorder="1" applyAlignment="1" applyProtection="1">
      <alignment horizontal="left" vertical="center" wrapText="1"/>
      <protection hidden="1"/>
    </xf>
    <xf numFmtId="0" fontId="5" fillId="0" borderId="31" xfId="0" applyFont="1" applyFill="1" applyBorder="1" applyAlignment="1" applyProtection="1">
      <alignment horizontal="left" vertical="center" wrapText="1"/>
      <protection hidden="1"/>
    </xf>
    <xf numFmtId="0" fontId="5" fillId="0" borderId="23" xfId="0" applyFont="1" applyFill="1" applyBorder="1" applyAlignment="1" applyProtection="1">
      <alignment horizontal="left" vertical="center" wrapText="1"/>
      <protection hidden="1"/>
    </xf>
    <xf numFmtId="0" fontId="5" fillId="0" borderId="24" xfId="0" applyFont="1" applyFill="1" applyBorder="1" applyAlignment="1" applyProtection="1">
      <alignment horizontal="left" vertical="top" wrapText="1"/>
      <protection hidden="1"/>
    </xf>
    <xf numFmtId="0" fontId="5" fillId="0" borderId="31" xfId="0" applyFont="1" applyFill="1" applyBorder="1" applyAlignment="1" applyProtection="1">
      <alignment horizontal="left" vertical="top" wrapText="1"/>
      <protection hidden="1"/>
    </xf>
    <xf numFmtId="0" fontId="5" fillId="0" borderId="23" xfId="0" applyFont="1" applyFill="1" applyBorder="1" applyAlignment="1" applyProtection="1">
      <alignment horizontal="left" vertical="top" wrapText="1"/>
      <protection hidden="1"/>
    </xf>
    <xf numFmtId="10" fontId="5" fillId="0" borderId="26" xfId="0" applyNumberFormat="1" applyFont="1" applyFill="1" applyBorder="1" applyAlignment="1" applyProtection="1">
      <alignment horizontal="right"/>
      <protection hidden="1"/>
    </xf>
    <xf numFmtId="10" fontId="5" fillId="0" borderId="28" xfId="0" applyNumberFormat="1" applyFont="1" applyFill="1" applyBorder="1" applyAlignment="1" applyProtection="1">
      <alignment horizontal="right"/>
      <protection hidden="1"/>
    </xf>
    <xf numFmtId="1" fontId="5" fillId="0" borderId="30" xfId="0" quotePrefix="1" applyNumberFormat="1" applyFont="1" applyFill="1" applyBorder="1" applyAlignment="1" applyProtection="1">
      <alignment horizontal="right"/>
      <protection hidden="1"/>
    </xf>
    <xf numFmtId="1" fontId="5" fillId="0" borderId="11" xfId="0" quotePrefix="1" applyNumberFormat="1" applyFont="1" applyFill="1" applyBorder="1" applyAlignment="1" applyProtection="1">
      <alignment horizontal="right"/>
      <protection hidden="1"/>
    </xf>
    <xf numFmtId="164" fontId="5" fillId="0" borderId="24" xfId="4" applyFont="1" applyFill="1" applyBorder="1" applyAlignment="1" applyProtection="1">
      <alignment horizontal="left" vertical="center" wrapText="1"/>
      <protection hidden="1"/>
    </xf>
    <xf numFmtId="164" fontId="5" fillId="0" borderId="31" xfId="4" applyFont="1" applyFill="1" applyBorder="1" applyAlignment="1" applyProtection="1">
      <alignment horizontal="left" vertical="center"/>
      <protection hidden="1"/>
    </xf>
    <xf numFmtId="164" fontId="5" fillId="0" borderId="23" xfId="4" applyFont="1" applyFill="1" applyBorder="1" applyAlignment="1" applyProtection="1">
      <alignment horizontal="left" vertical="center"/>
      <protection hidden="1"/>
    </xf>
    <xf numFmtId="0" fontId="5" fillId="0" borderId="12" xfId="0" applyFont="1" applyFill="1" applyBorder="1" applyAlignment="1" applyProtection="1">
      <alignment horizontal="left" shrinkToFit="1"/>
      <protection hidden="1"/>
    </xf>
    <xf numFmtId="4" fontId="5" fillId="0" borderId="12" xfId="0" applyNumberFormat="1" applyFont="1" applyFill="1" applyBorder="1" applyAlignment="1" applyProtection="1">
      <alignment horizontal="right"/>
      <protection locked="0" hidden="1"/>
    </xf>
    <xf numFmtId="0" fontId="5" fillId="0" borderId="23" xfId="0" applyFont="1" applyFill="1" applyBorder="1" applyAlignment="1" applyProtection="1">
      <alignment horizontal="left" shrinkToFit="1"/>
      <protection hidden="1"/>
    </xf>
    <xf numFmtId="4" fontId="5" fillId="4" borderId="24" xfId="0" applyNumberFormat="1" applyFont="1" applyFill="1" applyBorder="1" applyAlignment="1" applyProtection="1">
      <alignment horizontal="right"/>
      <protection locked="0" hidden="1"/>
    </xf>
    <xf numFmtId="4" fontId="5" fillId="4" borderId="23" xfId="0" applyNumberFormat="1" applyFont="1" applyFill="1" applyBorder="1" applyAlignment="1" applyProtection="1">
      <alignment horizontal="right"/>
      <protection locked="0" hidden="1"/>
    </xf>
    <xf numFmtId="164" fontId="5" fillId="0" borderId="31" xfId="4" applyFont="1" applyFill="1" applyBorder="1" applyAlignment="1" applyProtection="1">
      <alignment horizontal="left" vertical="center" wrapText="1"/>
      <protection hidden="1"/>
    </xf>
    <xf numFmtId="164" fontId="5" fillId="0" borderId="23" xfId="4" applyFont="1" applyFill="1" applyBorder="1" applyAlignment="1" applyProtection="1">
      <alignment horizontal="left" vertical="center" wrapText="1"/>
      <protection hidden="1"/>
    </xf>
    <xf numFmtId="10" fontId="5" fillId="4" borderId="26" xfId="0" applyNumberFormat="1" applyFont="1" applyFill="1" applyBorder="1" applyAlignment="1" applyProtection="1">
      <alignment horizontal="right"/>
      <protection locked="0"/>
    </xf>
    <xf numFmtId="10" fontId="5" fillId="4" borderId="28" xfId="0" applyNumberFormat="1" applyFont="1" applyFill="1" applyBorder="1" applyAlignment="1" applyProtection="1">
      <alignment horizontal="right"/>
      <protection locked="0"/>
    </xf>
    <xf numFmtId="0" fontId="5" fillId="5" borderId="24" xfId="0" applyNumberFormat="1" applyFont="1" applyFill="1" applyBorder="1" applyAlignment="1" applyProtection="1">
      <alignment horizontal="right"/>
      <protection hidden="1"/>
    </xf>
    <xf numFmtId="0" fontId="5" fillId="5" borderId="23" xfId="0" applyNumberFormat="1" applyFont="1" applyFill="1" applyBorder="1" applyAlignment="1" applyProtection="1">
      <alignment horizontal="right"/>
      <protection hidden="1"/>
    </xf>
    <xf numFmtId="4" fontId="5" fillId="6" borderId="30" xfId="0" applyNumberFormat="1" applyFont="1" applyFill="1" applyBorder="1" applyAlignment="1" applyProtection="1">
      <alignment horizontal="right"/>
      <protection hidden="1"/>
    </xf>
    <xf numFmtId="4" fontId="5" fillId="6" borderId="11" xfId="0" applyNumberFormat="1" applyFont="1" applyFill="1" applyBorder="1" applyAlignment="1" applyProtection="1">
      <alignment horizontal="right"/>
      <protection hidden="1"/>
    </xf>
    <xf numFmtId="10" fontId="5" fillId="0" borderId="12" xfId="3" applyNumberFormat="1" applyFont="1" applyFill="1" applyBorder="1" applyAlignment="1" applyProtection="1">
      <alignment horizontal="right"/>
      <protection hidden="1"/>
    </xf>
    <xf numFmtId="4" fontId="5" fillId="0" borderId="24" xfId="0" applyNumberFormat="1" applyFont="1" applyFill="1" applyBorder="1" applyAlignment="1" applyProtection="1">
      <alignment horizontal="right"/>
      <protection hidden="1"/>
    </xf>
    <xf numFmtId="4" fontId="5" fillId="0" borderId="23" xfId="0" applyNumberFormat="1" applyFont="1" applyFill="1" applyBorder="1" applyAlignment="1" applyProtection="1">
      <alignment horizontal="right"/>
      <protection hidden="1"/>
    </xf>
    <xf numFmtId="10" fontId="5" fillId="0" borderId="24" xfId="3" applyNumberFormat="1" applyFont="1" applyFill="1" applyBorder="1" applyAlignment="1" applyProtection="1">
      <alignment horizontal="right"/>
      <protection locked="0"/>
    </xf>
    <xf numFmtId="10" fontId="5" fillId="0" borderId="23" xfId="3" applyNumberFormat="1" applyFont="1" applyFill="1" applyBorder="1" applyAlignment="1" applyProtection="1">
      <alignment horizontal="right"/>
      <protection locked="0"/>
    </xf>
    <xf numFmtId="10" fontId="5" fillId="0" borderId="24" xfId="3" applyNumberFormat="1" applyFont="1" applyFill="1" applyBorder="1" applyAlignment="1" applyProtection="1">
      <alignment horizontal="center"/>
      <protection hidden="1"/>
    </xf>
    <xf numFmtId="10" fontId="5" fillId="0" borderId="23" xfId="3" applyNumberFormat="1" applyFont="1" applyFill="1" applyBorder="1" applyAlignment="1" applyProtection="1">
      <alignment horizontal="center"/>
      <protection hidden="1"/>
    </xf>
    <xf numFmtId="0" fontId="5" fillId="3" borderId="19" xfId="2" applyFont="1" applyFill="1" applyBorder="1" applyAlignment="1">
      <alignment horizontal="left" vertical="center" wrapText="1"/>
    </xf>
    <xf numFmtId="0" fontId="3" fillId="3" borderId="12" xfId="0" applyFont="1" applyFill="1" applyBorder="1" applyAlignment="1">
      <alignment horizontal="left"/>
    </xf>
    <xf numFmtId="14" fontId="15" fillId="3" borderId="12" xfId="2" applyNumberFormat="1"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protection hidden="1"/>
    </xf>
    <xf numFmtId="164" fontId="5" fillId="7" borderId="24" xfId="4" applyFont="1" applyFill="1" applyBorder="1" applyAlignment="1" applyProtection="1">
      <alignment horizontal="left" vertical="center" wrapText="1"/>
      <protection hidden="1"/>
    </xf>
    <xf numFmtId="164" fontId="5" fillId="7" borderId="31" xfId="4" applyFont="1" applyFill="1" applyBorder="1" applyAlignment="1" applyProtection="1">
      <alignment horizontal="left" vertical="center"/>
      <protection hidden="1"/>
    </xf>
    <xf numFmtId="164" fontId="5" fillId="7" borderId="23" xfId="4" applyFont="1" applyFill="1" applyBorder="1" applyAlignment="1" applyProtection="1">
      <alignment horizontal="left" vertical="center"/>
      <protection hidden="1"/>
    </xf>
    <xf numFmtId="10" fontId="5" fillId="7" borderId="26" xfId="0" applyNumberFormat="1" applyFont="1" applyFill="1" applyBorder="1" applyAlignment="1" applyProtection="1">
      <alignment horizontal="right"/>
      <protection locked="0"/>
    </xf>
    <xf numFmtId="10" fontId="5" fillId="7" borderId="28" xfId="0" applyNumberFormat="1" applyFont="1" applyFill="1" applyBorder="1" applyAlignment="1" applyProtection="1">
      <alignment horizontal="right"/>
      <protection locked="0"/>
    </xf>
    <xf numFmtId="0" fontId="6" fillId="7" borderId="16" xfId="0" applyFont="1" applyFill="1" applyBorder="1" applyAlignment="1" applyProtection="1">
      <alignment horizontal="center" vertical="center" wrapText="1"/>
      <protection hidden="1"/>
    </xf>
    <xf numFmtId="0" fontId="6" fillId="7" borderId="21" xfId="0" applyFont="1" applyFill="1" applyBorder="1" applyAlignment="1" applyProtection="1">
      <alignment horizontal="center" vertical="center" wrapText="1"/>
      <protection hidden="1"/>
    </xf>
    <xf numFmtId="0" fontId="6" fillId="7" borderId="25" xfId="0" applyFont="1" applyFill="1" applyBorder="1" applyAlignment="1" applyProtection="1">
      <alignment horizontal="center" vertical="center" wrapText="1"/>
      <protection hidden="1"/>
    </xf>
    <xf numFmtId="0" fontId="5" fillId="0" borderId="24" xfId="0" applyFont="1" applyFill="1" applyBorder="1" applyAlignment="1" applyProtection="1">
      <alignment horizontal="center" vertical="center" wrapText="1" shrinkToFit="1"/>
      <protection hidden="1"/>
    </xf>
    <xf numFmtId="0" fontId="5" fillId="0" borderId="31" xfId="0" applyFont="1" applyFill="1" applyBorder="1" applyAlignment="1" applyProtection="1">
      <alignment horizontal="center" vertical="center" wrapText="1" shrinkToFit="1"/>
      <protection hidden="1"/>
    </xf>
    <xf numFmtId="0" fontId="5" fillId="0" borderId="23" xfId="0" applyFont="1" applyFill="1" applyBorder="1" applyAlignment="1" applyProtection="1">
      <alignment horizontal="center" vertical="center" wrapText="1" shrinkToFit="1"/>
      <protection hidden="1"/>
    </xf>
    <xf numFmtId="10" fontId="5" fillId="3" borderId="24" xfId="3" applyNumberFormat="1" applyFont="1" applyFill="1" applyBorder="1" applyAlignment="1" applyProtection="1">
      <alignment horizontal="right"/>
      <protection locked="0"/>
    </xf>
    <xf numFmtId="10" fontId="5" fillId="3" borderId="23" xfId="3" applyNumberFormat="1" applyFont="1" applyFill="1" applyBorder="1" applyAlignment="1" applyProtection="1">
      <alignment horizontal="right"/>
      <protection locked="0"/>
    </xf>
    <xf numFmtId="0" fontId="5" fillId="0" borderId="24" xfId="0" applyFont="1" applyFill="1" applyBorder="1" applyAlignment="1" applyProtection="1">
      <alignment horizontal="left" vertical="center" wrapText="1" shrinkToFit="1"/>
      <protection hidden="1"/>
    </xf>
    <xf numFmtId="0" fontId="5" fillId="0" borderId="31" xfId="0" applyFont="1" applyFill="1" applyBorder="1" applyAlignment="1" applyProtection="1">
      <alignment horizontal="left" vertical="center" shrinkToFit="1"/>
      <protection hidden="1"/>
    </xf>
    <xf numFmtId="0" fontId="5" fillId="0" borderId="23" xfId="0" applyFont="1" applyFill="1" applyBorder="1" applyAlignment="1" applyProtection="1">
      <alignment horizontal="left" vertical="center" shrinkToFit="1"/>
      <protection hidden="1"/>
    </xf>
    <xf numFmtId="0" fontId="1" fillId="3" borderId="12" xfId="0" applyFont="1" applyFill="1" applyBorder="1" applyAlignment="1">
      <alignment horizontal="left"/>
    </xf>
    <xf numFmtId="10" fontId="5" fillId="0" borderId="12" xfId="5" applyNumberFormat="1" applyFont="1" applyFill="1" applyBorder="1" applyAlignment="1" applyProtection="1">
      <alignment horizontal="right"/>
      <protection hidden="1"/>
    </xf>
    <xf numFmtId="4" fontId="5" fillId="0" borderId="24" xfId="0" applyNumberFormat="1" applyFont="1" applyFill="1" applyBorder="1" applyAlignment="1" applyProtection="1">
      <alignment horizontal="center"/>
      <protection hidden="1"/>
    </xf>
    <xf numFmtId="4" fontId="5" fillId="0" borderId="23" xfId="0" applyNumberFormat="1" applyFont="1" applyFill="1" applyBorder="1" applyAlignment="1" applyProtection="1">
      <alignment horizontal="center"/>
      <protection hidden="1"/>
    </xf>
    <xf numFmtId="10" fontId="5" fillId="0" borderId="24" xfId="5" applyNumberFormat="1" applyFont="1" applyFill="1" applyBorder="1" applyAlignment="1" applyProtection="1">
      <alignment horizontal="right"/>
      <protection hidden="1"/>
    </xf>
    <xf numFmtId="10" fontId="5" fillId="0" borderId="23" xfId="5" applyNumberFormat="1" applyFont="1" applyFill="1" applyBorder="1" applyAlignment="1" applyProtection="1">
      <alignment horizontal="right"/>
      <protection hidden="1"/>
    </xf>
    <xf numFmtId="164" fontId="5" fillId="0" borderId="30" xfId="6" applyFont="1" applyFill="1" applyBorder="1" applyAlignment="1" applyProtection="1">
      <alignment horizontal="left" vertical="center"/>
      <protection hidden="1"/>
    </xf>
    <xf numFmtId="164" fontId="5" fillId="0" borderId="22" xfId="6" applyFont="1" applyFill="1" applyBorder="1" applyAlignment="1" applyProtection="1">
      <alignment horizontal="left" vertical="center"/>
      <protection hidden="1"/>
    </xf>
    <xf numFmtId="164" fontId="5" fillId="0" borderId="11" xfId="6" applyFont="1" applyFill="1" applyBorder="1" applyAlignment="1" applyProtection="1">
      <alignment horizontal="left" vertical="center"/>
      <protection hidden="1"/>
    </xf>
    <xf numFmtId="164" fontId="5" fillId="0" borderId="26" xfId="6" applyFont="1" applyFill="1" applyBorder="1" applyAlignment="1" applyProtection="1">
      <alignment horizontal="right" vertical="center"/>
      <protection hidden="1"/>
    </xf>
    <xf numFmtId="164" fontId="5" fillId="0" borderId="27" xfId="6" applyFont="1" applyFill="1" applyBorder="1" applyAlignment="1" applyProtection="1">
      <alignment horizontal="right" vertical="center"/>
      <protection hidden="1"/>
    </xf>
    <xf numFmtId="164" fontId="5" fillId="0" borderId="28" xfId="6" applyFont="1" applyFill="1" applyBorder="1" applyAlignment="1" applyProtection="1">
      <alignment horizontal="right" vertical="center"/>
      <protection hidden="1"/>
    </xf>
    <xf numFmtId="164" fontId="5" fillId="0" borderId="30" xfId="6" applyFont="1" applyFill="1" applyBorder="1" applyAlignment="1" applyProtection="1">
      <alignment horizontal="right" vertical="center"/>
      <protection hidden="1"/>
    </xf>
    <xf numFmtId="164" fontId="5" fillId="0" borderId="22" xfId="6" applyFont="1" applyFill="1" applyBorder="1" applyAlignment="1" applyProtection="1">
      <alignment horizontal="right" vertical="center"/>
      <protection hidden="1"/>
    </xf>
    <xf numFmtId="164" fontId="5" fillId="0" borderId="11" xfId="6" applyFont="1" applyFill="1" applyBorder="1" applyAlignment="1" applyProtection="1">
      <alignment horizontal="right" vertical="center"/>
      <protection hidden="1"/>
    </xf>
    <xf numFmtId="164" fontId="5" fillId="0" borderId="26" xfId="6" applyFont="1" applyFill="1" applyBorder="1" applyAlignment="1" applyProtection="1">
      <alignment horizontal="left" vertical="center"/>
      <protection hidden="1"/>
    </xf>
    <xf numFmtId="164" fontId="5" fillId="0" borderId="27" xfId="6" applyFont="1" applyFill="1" applyBorder="1" applyAlignment="1" applyProtection="1">
      <alignment horizontal="left" vertical="center"/>
      <protection hidden="1"/>
    </xf>
    <xf numFmtId="164" fontId="5" fillId="0" borderId="28" xfId="6" applyFont="1" applyFill="1" applyBorder="1" applyAlignment="1" applyProtection="1">
      <alignment horizontal="left" vertical="center"/>
      <protection hidden="1"/>
    </xf>
    <xf numFmtId="10" fontId="5" fillId="4" borderId="12" xfId="5" applyNumberFormat="1" applyFont="1" applyFill="1" applyBorder="1" applyAlignment="1" applyProtection="1">
      <alignment horizontal="right"/>
      <protection locked="0"/>
    </xf>
  </cellXfs>
  <cellStyles count="7">
    <cellStyle name="Гиперссылка" xfId="1" builtinId="8"/>
    <cellStyle name="Обычный" xfId="0" builtinId="0"/>
    <cellStyle name="Обычный 2" xfId="2"/>
    <cellStyle name="Процентный 2" xfId="3"/>
    <cellStyle name="Процентный 2 2" xfId="5"/>
    <cellStyle name="Финансовый" xfId="4" builtinId="3"/>
    <cellStyle name="Финансовый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40" dropStyle="combo" dx="22" fmlaLink="$H$13" fmlaRange="$AA$6:$AA$7" sel="1" val="0"/>
</file>

<file path=xl/ctrlProps/ctrlProp2.xml><?xml version="1.0" encoding="utf-8"?>
<formControlPr xmlns="http://schemas.microsoft.com/office/spreadsheetml/2009/9/main" objectType="Drop" dropLines="40" dropStyle="combo" dx="22" fmlaLink="$M$20" fmlaRange="$AS$7:$AS$8" sel="1" val="0"/>
</file>

<file path=xl/ctrlProps/ctrlProp3.xml><?xml version="1.0" encoding="utf-8"?>
<formControlPr xmlns="http://schemas.microsoft.com/office/spreadsheetml/2009/9/main" objectType="Drop" dropLines="40" dropStyle="combo" dx="22" fmlaLink="$J$18" fmlaRange="$AG$7:$AG$8" sel="1" val="0"/>
</file>

<file path=xl/ctrlProps/ctrlProp4.xml><?xml version="1.0" encoding="utf-8"?>
<formControlPr xmlns="http://schemas.microsoft.com/office/spreadsheetml/2009/9/main" objectType="Drop" dropLines="40" dropStyle="combo" dx="22" fmlaLink="$M$20" fmlaRange="$AS$7:$AS$8" sel="1" val="0"/>
</file>

<file path=xl/ctrlProps/ctrlProp5.xml><?xml version="1.0" encoding="utf-8"?>
<formControlPr xmlns="http://schemas.microsoft.com/office/spreadsheetml/2009/9/main" objectType="Drop" dropLines="40" dropStyle="combo" dx="22" fmlaLink="$H$13" fmlaRange="$AA$6:$AA$7" sel="1" val="0"/>
</file>

<file path=xl/ctrlProps/ctrlProp6.xml><?xml version="1.0" encoding="utf-8"?>
<formControlPr xmlns="http://schemas.microsoft.com/office/spreadsheetml/2009/9/main" objectType="Drop" dropLines="40" dropStyle="combo" dx="22" fmlaLink="$H$13" fmlaRange="$AA$6:$AA$7" sel="1" val="0"/>
</file>

<file path=xl/ctrlProps/ctrlProp7.xml><?xml version="1.0" encoding="utf-8"?>
<formControlPr xmlns="http://schemas.microsoft.com/office/spreadsheetml/2009/9/main" objectType="Drop" dropLines="40" dropStyle="combo" dx="22" fmlaLink="$H$13" fmlaRange="$AA$6:$AA$7" sel="1" val="0"/>
</file>

<file path=xl/ctrlProps/ctrlProp8.xml><?xml version="1.0" encoding="utf-8"?>
<formControlPr xmlns="http://schemas.microsoft.com/office/spreadsheetml/2009/9/main" objectType="Drop" dropLines="40" dropStyle="combo" dx="22" fmlaLink="$H$13" fmlaRange="$AA$6:$AA$7" sel="1" val="0"/>
</file>

<file path=xl/ctrlProps/ctrlProp9.xml><?xml version="1.0" encoding="utf-8"?>
<formControlPr xmlns="http://schemas.microsoft.com/office/spreadsheetml/2009/9/main" objectType="Drop" dropLines="40" dropStyle="combo" dx="22" fmlaLink="$H$13" fmlaRange="$AA$6:$AA$7"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571500</xdr:colOff>
          <xdr:row>10</xdr:row>
          <xdr:rowOff>104775</xdr:rowOff>
        </xdr:from>
        <xdr:to>
          <xdr:col>13</xdr:col>
          <xdr:colOff>9525</xdr:colOff>
          <xdr:row>11</xdr:row>
          <xdr:rowOff>152400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8329"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9525</xdr:colOff>
          <xdr:row>19</xdr:row>
          <xdr:rowOff>9525</xdr:rowOff>
        </xdr:from>
        <xdr:to>
          <xdr:col>14</xdr:col>
          <xdr:colOff>238125</xdr:colOff>
          <xdr:row>19</xdr:row>
          <xdr:rowOff>190500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5</xdr:row>
      <xdr:rowOff>19050</xdr:rowOff>
    </xdr:from>
    <xdr:to>
      <xdr:col>31</xdr:col>
      <xdr:colOff>707571</xdr:colOff>
      <xdr:row>21</xdr:row>
      <xdr:rowOff>127635</xdr:rowOff>
    </xdr:to>
    <xdr:pic>
      <xdr:nvPicPr>
        <xdr:cNvPr id="1445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9400" y="800100"/>
          <a:ext cx="1340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9</xdr:col>
          <xdr:colOff>0</xdr:colOff>
          <xdr:row>14</xdr:row>
          <xdr:rowOff>0</xdr:rowOff>
        </xdr:from>
        <xdr:to>
          <xdr:col>11</xdr:col>
          <xdr:colOff>19050</xdr:colOff>
          <xdr:row>19</xdr:row>
          <xdr:rowOff>47625</xdr:rowOff>
        </xdr:to>
        <xdr:sp macro="" textlink="">
          <xdr:nvSpPr>
            <xdr:cNvPr id="38913" name="Drop Down 1" hidden="1">
              <a:extLst>
                <a:ext uri="{63B3BB69-23CF-44E3-9099-C40C66FF867C}">
                  <a14:compatExt spid="_x0000_s38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11</xdr:col>
      <xdr:colOff>828675</xdr:colOff>
      <xdr:row>4</xdr:row>
      <xdr:rowOff>0</xdr:rowOff>
    </xdr:from>
    <xdr:ext cx="12449175" cy="1390650"/>
    <xdr:pic>
      <xdr:nvPicPr>
        <xdr:cNvPr id="3" name="Picture 2" descr="C:\Users\ozimovchenko\Documents\лого\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53650" y="466725"/>
          <a:ext cx="124491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12</xdr:col>
          <xdr:colOff>0</xdr:colOff>
          <xdr:row>18</xdr:row>
          <xdr:rowOff>190500</xdr:rowOff>
        </xdr:from>
        <xdr:to>
          <xdr:col>14</xdr:col>
          <xdr:colOff>190500</xdr:colOff>
          <xdr:row>19</xdr:row>
          <xdr:rowOff>180975</xdr:rowOff>
        </xdr:to>
        <xdr:sp macro="" textlink="">
          <xdr:nvSpPr>
            <xdr:cNvPr id="32769" name="Drop Down 1" hidden="1">
              <a:extLst>
                <a:ext uri="{63B3BB69-23CF-44E3-9099-C40C66FF867C}">
                  <a14:compatExt spid="_x0000_s3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5</xdr:row>
      <xdr:rowOff>19050</xdr:rowOff>
    </xdr:from>
    <xdr:to>
      <xdr:col>31</xdr:col>
      <xdr:colOff>707572</xdr:colOff>
      <xdr:row>16</xdr:row>
      <xdr:rowOff>104775</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5525" y="800100"/>
          <a:ext cx="13366296"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13</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7365"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9217" name="Drop Down 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9339"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036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1386"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38100</xdr:colOff>
          <xdr:row>12</xdr:row>
          <xdr:rowOff>0</xdr:rowOff>
        </xdr:from>
        <xdr:to>
          <xdr:col>9</xdr:col>
          <xdr:colOff>19050</xdr:colOff>
          <xdr:row>14</xdr:row>
          <xdr:rowOff>0</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15</xdr:col>
      <xdr:colOff>209550</xdr:colOff>
      <xdr:row>2</xdr:row>
      <xdr:rowOff>171450</xdr:rowOff>
    </xdr:from>
    <xdr:to>
      <xdr:col>20</xdr:col>
      <xdr:colOff>447675</xdr:colOff>
      <xdr:row>3</xdr:row>
      <xdr:rowOff>371475</xdr:rowOff>
    </xdr:to>
    <xdr:pic>
      <xdr:nvPicPr>
        <xdr:cNvPr id="12410"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0" y="876300"/>
          <a:ext cx="4638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AJ454"/>
  <sheetViews>
    <sheetView showGridLines="0" zoomScaleNormal="100" workbookViewId="0">
      <selection activeCell="H8" sqref="H8:I8"/>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0" style="2" bestFit="1" customWidth="1"/>
    <col min="23" max="23" width="10.7109375" style="2" hidden="1" customWidth="1"/>
    <col min="24" max="26" width="9.140625" style="2" hidden="1" customWidth="1"/>
    <col min="27" max="27" width="8.42578125" style="2" bestFit="1" customWidth="1"/>
    <col min="28" max="28" width="5.28515625" style="2" bestFit="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0.3</v>
      </c>
      <c r="I6" s="105"/>
      <c r="J6" s="53"/>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494000</v>
      </c>
      <c r="I7" s="106"/>
      <c r="J7" s="53"/>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3"/>
      <c r="K8" s="31"/>
      <c r="L8" s="31"/>
      <c r="M8" s="31"/>
      <c r="N8" s="31"/>
      <c r="O8" s="31"/>
      <c r="P8" s="2"/>
      <c r="Q8" s="2"/>
      <c r="S8" s="18"/>
      <c r="T8" s="18"/>
      <c r="U8" s="18"/>
      <c r="V8" s="18"/>
      <c r="W8" s="17"/>
      <c r="X8" s="1"/>
      <c r="Y8" s="1"/>
    </row>
    <row r="9" spans="1:28" x14ac:dyDescent="0.25">
      <c r="A9" s="109" t="s">
        <v>50</v>
      </c>
      <c r="B9" s="110"/>
      <c r="C9" s="110"/>
      <c r="D9" s="110"/>
      <c r="E9" s="110"/>
      <c r="F9" s="110"/>
      <c r="G9" s="110"/>
      <c r="H9" s="111">
        <v>9.9000000000000005E-2</v>
      </c>
      <c r="I9" s="112"/>
      <c r="J9" s="53"/>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3"/>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3"/>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3"/>
      <c r="K12" s="31"/>
      <c r="L12" s="31"/>
      <c r="M12" s="31"/>
      <c r="N12" s="31"/>
      <c r="O12" s="31"/>
      <c r="P12" s="2"/>
      <c r="Q12" s="2"/>
      <c r="S12" s="18"/>
      <c r="T12" s="18"/>
      <c r="U12" s="18"/>
      <c r="V12" s="18"/>
      <c r="W12" s="24"/>
      <c r="X12" s="1"/>
      <c r="Y12" s="1"/>
    </row>
    <row r="13" spans="1:28"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2058.3333333333335</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494000</v>
      </c>
      <c r="C21" s="7">
        <f>IF(A21&lt;=$H$10,B21*(PROC/12),B21*($H$11/12))</f>
        <v>4075.5</v>
      </c>
      <c r="D21" s="28">
        <f>IF(data=2,C21,IF(data=1,IF(C21&gt;0,C21+sumproplat,0),IF(B21&gt;sumproplat*2,sumproplat,B21+C21)))</f>
        <v>6133.8333333333339</v>
      </c>
      <c r="E21" s="7">
        <f>IF(data=1,IF((B32-sumproplat)&gt;0,B32-sumproplat,0),IF(B32-(sumproplat-C32)&gt;0,B32-(D32-C32),0))</f>
        <v>469300.00000000023</v>
      </c>
      <c r="F21" s="7">
        <f t="shared" ref="F21:F32" si="0">IF((A21+12)&lt;=$H$10,E21*(PROC/12),E21*($H$11/12))</f>
        <v>3871.7250000000022</v>
      </c>
      <c r="G21" s="28">
        <f t="shared" ref="G21:G32" si="1">IF(data=1,IF(E21&gt;sumproplat,sumproplat+F21,E21+F21),sumproplat)</f>
        <v>5930.0583333333361</v>
      </c>
      <c r="H21" s="7">
        <f>IF(data=1,IF((E32-sumproplat)&gt;0,E32-sumproplat,0),IF(E32-(sumproplat-F32)&gt;0,E32-(G32-F32),0))</f>
        <v>444600.00000000047</v>
      </c>
      <c r="I21" s="7">
        <f t="shared" ref="I21:I32" si="2">IF((A21+12*2)&lt;=$H$10,H21*(PROC/12),H21*($H$11/12))</f>
        <v>7372.9500000000089</v>
      </c>
      <c r="J21" s="28">
        <f t="shared" ref="J21:J32" si="3">IF(data=1,IF(H21&gt;sumproplat,sumproplat+I21,H21+I21),sumproplat)</f>
        <v>9431.2833333333419</v>
      </c>
      <c r="K21" s="7">
        <f>IF(data=1,IF((H32-sumproplat)&gt;0,H32-sumproplat,0),IF(H32-(sumproplat-I32)&gt;0,H32-(J32-I32),0))</f>
        <v>419900.0000000007</v>
      </c>
      <c r="L21" s="7">
        <f t="shared" ref="L21:L32" si="4">IF((D21+12*3)&lt;=$H$10,K21*(PROC/12),K21*($H$11/12))</f>
        <v>6963.341666666679</v>
      </c>
      <c r="M21" s="28">
        <f t="shared" ref="M21:M32" si="5">IF(data=1,IF(K21&gt;sumproplat,sumproplat+L21,K21+L21),sumproplat)</f>
        <v>9021.675000000012</v>
      </c>
      <c r="N21" s="7">
        <f>IF(data=1,IF((K32-sumproplat)&gt;0,K32-sumproplat,0),IF(K32-(sumproplat-L32)&gt;0,K32-(M32-L32),0))</f>
        <v>395200.00000000093</v>
      </c>
      <c r="O21" s="7">
        <f t="shared" ref="O21:O32" si="6">IF((A21+12*4)&lt;=$H$10,N21*(PROC/12),N21*($H$11/12))</f>
        <v>6553.7333333333499</v>
      </c>
      <c r="P21" s="28">
        <f t="shared" ref="P21:P32" si="7">IF(data=1,IF(N21&gt;sumproplat,sumproplat+O21,N21+O21),sumproplat)</f>
        <v>8612.0666666666839</v>
      </c>
      <c r="Q21" s="7">
        <f>IF(data=1,IF((N32-sumproplat)&gt;0,N32-sumproplat,0),IF(N32-(sumproplat-O32)&gt;0,N32-(P32-O32),0))</f>
        <v>370500.00000000116</v>
      </c>
      <c r="R21" s="7">
        <f t="shared" ref="R21:R32" si="8">IF((A21+12*5)&lt;=$H$10,Q21*(PROC/12),Q21*($H$11/12))</f>
        <v>6144.12500000002</v>
      </c>
      <c r="S21" s="28">
        <f t="shared" ref="S21:S32" si="9">IF(data=1,IF(Q21&gt;sumproplat,sumproplat+R21,Q21+R21),sumproplat)</f>
        <v>8202.4583333333539</v>
      </c>
      <c r="T21" s="7">
        <f>IF(data=1,IF((Q32-sumproplat)&gt;0,Q32-sumproplat,0),IF(Q32-(sumproplat-R32)&gt;0,Q32-(S32-R32),0))</f>
        <v>345800.0000000014</v>
      </c>
      <c r="U21" s="7">
        <f t="shared" ref="U21:U32" si="10">IF((A21+12*6)&lt;=$H$10,T21*(PROC/12),T21*($H$11/12))</f>
        <v>5734.516666666691</v>
      </c>
      <c r="V21" s="28">
        <f t="shared" ref="V21:V32" si="11">IF(data=1,IF(T21&gt;sumproplat,sumproplat+U21,T21+U21),sumproplat)</f>
        <v>7792.850000000024</v>
      </c>
    </row>
    <row r="22" spans="1:25" x14ac:dyDescent="0.25">
      <c r="A22" s="44">
        <v>2</v>
      </c>
      <c r="B22" s="8">
        <f>IF(data=1,IF((B21-sumproplat)&gt;0,B21-sumproplat,0),IF(B21-(sumproplat-C21)&gt;0,B21-(D21-C21),0))</f>
        <v>491941.66666666669</v>
      </c>
      <c r="C22" s="7">
        <f>IF(A22&lt;=$H$10,B22*(PROC/12),B22*($H$11/12))</f>
        <v>4058.5187500000002</v>
      </c>
      <c r="D22" s="28">
        <f t="shared" ref="D22:D32" si="12">IF(data=1,IF(B22&gt;sumproplat,sumproplat+C22,B22+C22),sumproplat)</f>
        <v>6116.8520833333332</v>
      </c>
      <c r="E22" s="8">
        <f>IF(data=1,IF((E21-sumproplat)&gt;0,E21-sumproplat,0),IF(E21-(sumproplat-F21)&gt;0,E21-(G21-F21),0))</f>
        <v>467241.66666666692</v>
      </c>
      <c r="F22" s="7">
        <f t="shared" si="0"/>
        <v>3854.7437500000024</v>
      </c>
      <c r="G22" s="28">
        <f t="shared" si="1"/>
        <v>5913.0770833333354</v>
      </c>
      <c r="H22" s="8">
        <f>IF(data=1,IF((H21-sumproplat)&gt;0,H21-sumproplat,0),IF(H21-(sumproplat-I21)&gt;0,H21-(J21-I21),0))</f>
        <v>442541.66666666715</v>
      </c>
      <c r="I22" s="7">
        <f t="shared" si="2"/>
        <v>7338.8159722222308</v>
      </c>
      <c r="J22" s="28">
        <f t="shared" si="3"/>
        <v>9397.1493055555638</v>
      </c>
      <c r="K22" s="8">
        <f>IF(data=1,IF((K21-sumproplat)&gt;0,K21-sumproplat,0),IF(K21-(sumproplat-L21)&gt;0,K21-(M21-L21),0))</f>
        <v>417841.66666666738</v>
      </c>
      <c r="L22" s="7">
        <f t="shared" si="4"/>
        <v>6929.2076388889018</v>
      </c>
      <c r="M22" s="28">
        <f t="shared" si="5"/>
        <v>8987.5409722222357</v>
      </c>
      <c r="N22" s="8">
        <f>IF(data=1,IF((N21-sumproplat)&gt;0,N21-sumproplat,0),IF(N21-(sumproplat-O21)&gt;0,N21-(P21-O21),0))</f>
        <v>393141.66666666762</v>
      </c>
      <c r="O22" s="7">
        <f t="shared" si="6"/>
        <v>6519.5993055555718</v>
      </c>
      <c r="P22" s="28">
        <f t="shared" si="7"/>
        <v>8577.9326388889058</v>
      </c>
      <c r="Q22" s="8">
        <f>IF(data=1,IF((Q21-sumproplat)&gt;0,Q21-sumproplat,0),IF(Q21-(sumproplat-R21)&gt;0,Q21-(S21-R21),0))</f>
        <v>368441.66666666785</v>
      </c>
      <c r="R22" s="7">
        <f t="shared" si="8"/>
        <v>6109.9909722222428</v>
      </c>
      <c r="S22" s="28">
        <f t="shared" si="9"/>
        <v>8168.3243055555758</v>
      </c>
      <c r="T22" s="8">
        <f>IF(data=1,IF((T21-sumproplat)&gt;0,T21-sumproplat,0),IF(T21-(sumproplat-U21)&gt;0,T21-(V21-U21),0))</f>
        <v>343741.66666666808</v>
      </c>
      <c r="U22" s="7">
        <f t="shared" si="10"/>
        <v>5700.3826388889129</v>
      </c>
      <c r="V22" s="28">
        <f t="shared" si="11"/>
        <v>7758.7159722222459</v>
      </c>
    </row>
    <row r="23" spans="1:25" x14ac:dyDescent="0.25">
      <c r="A23" s="44">
        <v>3</v>
      </c>
      <c r="B23" s="8">
        <f t="shared" ref="B23:B32" si="13">IF(data=1,IF((B22-sumproplat)&gt;0,B22-sumproplat,0),IF(B22-(sumproplat-C22)&gt;0,B22-(D22-C22),0))</f>
        <v>489883.33333333337</v>
      </c>
      <c r="C23" s="7">
        <f t="shared" ref="C23:C32" si="14">IF(A23&lt;=$H$10,B23*(PROC/12),B23*($H$11/12))</f>
        <v>4041.5375000000004</v>
      </c>
      <c r="D23" s="28">
        <f t="shared" si="12"/>
        <v>6099.8708333333343</v>
      </c>
      <c r="E23" s="8">
        <f t="shared" ref="E23:E32" si="15">IF(data=1,IF((E22-sumproplat)&gt;0,E22-sumproplat,0),IF(E22-(sumproplat-F22)&gt;0,E22-(G22-F22),0))</f>
        <v>465183.3333333336</v>
      </c>
      <c r="F23" s="7">
        <f>IF((A23+12)&lt;=$H$10,E23*(PROC/12),E23*($H$11/12))</f>
        <v>3837.7625000000025</v>
      </c>
      <c r="G23" s="28">
        <f t="shared" si="1"/>
        <v>5896.0958333333365</v>
      </c>
      <c r="H23" s="8">
        <f t="shared" ref="H23:H32" si="16">IF(data=1,IF((H22-sumproplat)&gt;0,H22-sumproplat,0),IF(H22-(sumproplat-I22)&gt;0,H22-(J22-I22),0))</f>
        <v>440483.33333333384</v>
      </c>
      <c r="I23" s="7">
        <f>IF((A23+12*2)&lt;=$H$10,H23*(PROC/12),H23*($H$11/12))</f>
        <v>7304.6819444444536</v>
      </c>
      <c r="J23" s="28">
        <f t="shared" si="3"/>
        <v>9363.0152777777876</v>
      </c>
      <c r="K23" s="8">
        <f t="shared" ref="K23:K32" si="17">IF(data=1,IF((K22-sumproplat)&gt;0,K22-sumproplat,0),IF(K22-(sumproplat-L22)&gt;0,K22-(M22-L22),0))</f>
        <v>415783.33333333407</v>
      </c>
      <c r="L23" s="7">
        <f t="shared" si="4"/>
        <v>6895.0736111111246</v>
      </c>
      <c r="M23" s="28">
        <f t="shared" si="5"/>
        <v>8953.4069444444576</v>
      </c>
      <c r="N23" s="8">
        <f t="shared" ref="N23:N32" si="18">IF(data=1,IF((N22-sumproplat)&gt;0,N22-sumproplat,0),IF(N22-(sumproplat-O22)&gt;0,N22-(P22-O22),0))</f>
        <v>391083.3333333343</v>
      </c>
      <c r="O23" s="7">
        <f t="shared" si="6"/>
        <v>6485.4652777777947</v>
      </c>
      <c r="P23" s="28">
        <f t="shared" si="7"/>
        <v>8543.7986111111277</v>
      </c>
      <c r="Q23" s="8">
        <f t="shared" ref="Q23:Q32" si="19">IF(data=1,IF((Q22-sumproplat)&gt;0,Q22-sumproplat,0),IF(Q22-(sumproplat-R22)&gt;0,Q22-(S22-R22),0))</f>
        <v>366383.33333333454</v>
      </c>
      <c r="R23" s="7">
        <f t="shared" si="8"/>
        <v>6075.8569444444647</v>
      </c>
      <c r="S23" s="28">
        <f t="shared" si="9"/>
        <v>8134.1902777777977</v>
      </c>
      <c r="T23" s="8">
        <f t="shared" ref="T23:T32" si="20">IF(data=1,IF((T22-sumproplat)&gt;0,T22-sumproplat,0),IF(T22-(sumproplat-U22)&gt;0,T22-(V22-U22),0))</f>
        <v>341683.33333333477</v>
      </c>
      <c r="U23" s="7">
        <f t="shared" si="10"/>
        <v>5666.2486111111357</v>
      </c>
      <c r="V23" s="28">
        <f t="shared" si="11"/>
        <v>7724.5819444444696</v>
      </c>
    </row>
    <row r="24" spans="1:25" x14ac:dyDescent="0.25">
      <c r="A24" s="44">
        <v>4</v>
      </c>
      <c r="B24" s="8">
        <f t="shared" si="13"/>
        <v>487825.00000000006</v>
      </c>
      <c r="C24" s="7">
        <f t="shared" si="14"/>
        <v>4024.5562500000005</v>
      </c>
      <c r="D24" s="28">
        <f t="shared" si="12"/>
        <v>6082.8895833333336</v>
      </c>
      <c r="E24" s="8">
        <f t="shared" si="15"/>
        <v>463125.00000000029</v>
      </c>
      <c r="F24" s="7">
        <f t="shared" si="0"/>
        <v>3820.7812500000027</v>
      </c>
      <c r="G24" s="28">
        <f t="shared" si="1"/>
        <v>5879.1145833333358</v>
      </c>
      <c r="H24" s="8">
        <f t="shared" si="16"/>
        <v>438425.00000000052</v>
      </c>
      <c r="I24" s="7">
        <f t="shared" si="2"/>
        <v>7270.5479166666764</v>
      </c>
      <c r="J24" s="28">
        <f t="shared" si="3"/>
        <v>9328.8812500000095</v>
      </c>
      <c r="K24" s="8">
        <f t="shared" si="17"/>
        <v>413725.00000000076</v>
      </c>
      <c r="L24" s="7">
        <f t="shared" si="4"/>
        <v>6860.9395833333465</v>
      </c>
      <c r="M24" s="28">
        <f t="shared" si="5"/>
        <v>8919.2729166666795</v>
      </c>
      <c r="N24" s="8">
        <f t="shared" si="18"/>
        <v>389025.00000000099</v>
      </c>
      <c r="O24" s="7">
        <f t="shared" si="6"/>
        <v>6451.3312500000175</v>
      </c>
      <c r="P24" s="28">
        <f t="shared" si="7"/>
        <v>8509.6645833333514</v>
      </c>
      <c r="Q24" s="8">
        <f t="shared" si="19"/>
        <v>364325.00000000122</v>
      </c>
      <c r="R24" s="7">
        <f t="shared" si="8"/>
        <v>6041.7229166666875</v>
      </c>
      <c r="S24" s="28">
        <f t="shared" si="9"/>
        <v>8100.0562500000215</v>
      </c>
      <c r="T24" s="8">
        <f t="shared" si="20"/>
        <v>339625.00000000146</v>
      </c>
      <c r="U24" s="7">
        <f t="shared" si="10"/>
        <v>5632.1145833333585</v>
      </c>
      <c r="V24" s="28">
        <f t="shared" si="11"/>
        <v>7690.4479166666915</v>
      </c>
    </row>
    <row r="25" spans="1:25" x14ac:dyDescent="0.25">
      <c r="A25" s="44">
        <v>5</v>
      </c>
      <c r="B25" s="8">
        <f t="shared" si="13"/>
        <v>485766.66666666674</v>
      </c>
      <c r="C25" s="7">
        <f t="shared" si="14"/>
        <v>4007.5750000000007</v>
      </c>
      <c r="D25" s="28">
        <f t="shared" si="12"/>
        <v>6065.9083333333347</v>
      </c>
      <c r="E25" s="8">
        <f t="shared" si="15"/>
        <v>461066.66666666698</v>
      </c>
      <c r="F25" s="7">
        <f t="shared" si="0"/>
        <v>3803.8000000000029</v>
      </c>
      <c r="G25" s="28">
        <f t="shared" si="1"/>
        <v>5862.1333333333369</v>
      </c>
      <c r="H25" s="8">
        <f t="shared" si="16"/>
        <v>436366.66666666721</v>
      </c>
      <c r="I25" s="7">
        <f t="shared" si="2"/>
        <v>7236.4138888888983</v>
      </c>
      <c r="J25" s="28">
        <f t="shared" si="3"/>
        <v>9294.7472222222314</v>
      </c>
      <c r="K25" s="8">
        <f t="shared" si="17"/>
        <v>411666.66666666744</v>
      </c>
      <c r="L25" s="7">
        <f t="shared" si="4"/>
        <v>6826.8055555555693</v>
      </c>
      <c r="M25" s="28">
        <f t="shared" si="5"/>
        <v>8885.1388888889032</v>
      </c>
      <c r="N25" s="8">
        <f t="shared" si="18"/>
        <v>386966.66666666768</v>
      </c>
      <c r="O25" s="7">
        <f t="shared" si="6"/>
        <v>6417.1972222222394</v>
      </c>
      <c r="P25" s="28">
        <f t="shared" si="7"/>
        <v>8475.5305555555733</v>
      </c>
      <c r="Q25" s="8">
        <f t="shared" si="19"/>
        <v>362266.66666666791</v>
      </c>
      <c r="R25" s="7">
        <f t="shared" si="8"/>
        <v>6007.5888888889103</v>
      </c>
      <c r="S25" s="28">
        <f t="shared" si="9"/>
        <v>8065.9222222222434</v>
      </c>
      <c r="T25" s="8">
        <f t="shared" si="20"/>
        <v>337566.66666666814</v>
      </c>
      <c r="U25" s="7">
        <f t="shared" si="10"/>
        <v>5597.9805555555804</v>
      </c>
      <c r="V25" s="28">
        <f t="shared" si="11"/>
        <v>7656.3138888889134</v>
      </c>
    </row>
    <row r="26" spans="1:25" x14ac:dyDescent="0.25">
      <c r="A26" s="44">
        <v>6</v>
      </c>
      <c r="B26" s="8">
        <f t="shared" si="13"/>
        <v>483708.33333333343</v>
      </c>
      <c r="C26" s="7">
        <f t="shared" si="14"/>
        <v>3990.5937500000009</v>
      </c>
      <c r="D26" s="28">
        <f t="shared" si="12"/>
        <v>6048.9270833333339</v>
      </c>
      <c r="E26" s="8">
        <f t="shared" si="15"/>
        <v>459008.33333333366</v>
      </c>
      <c r="F26" s="7">
        <f t="shared" si="0"/>
        <v>3786.8187500000031</v>
      </c>
      <c r="G26" s="28">
        <f t="shared" si="1"/>
        <v>5845.1520833333361</v>
      </c>
      <c r="H26" s="8">
        <f t="shared" si="16"/>
        <v>434308.3333333339</v>
      </c>
      <c r="I26" s="7">
        <f t="shared" si="2"/>
        <v>7202.2798611111211</v>
      </c>
      <c r="J26" s="28">
        <f t="shared" si="3"/>
        <v>9260.6131944444551</v>
      </c>
      <c r="K26" s="8">
        <f t="shared" si="17"/>
        <v>409608.33333333413</v>
      </c>
      <c r="L26" s="7">
        <f t="shared" si="4"/>
        <v>6792.6715277777921</v>
      </c>
      <c r="M26" s="28">
        <f t="shared" si="5"/>
        <v>8851.0048611111251</v>
      </c>
      <c r="N26" s="8">
        <f t="shared" si="18"/>
        <v>384908.33333333436</v>
      </c>
      <c r="O26" s="7">
        <f t="shared" si="6"/>
        <v>6383.0631944444622</v>
      </c>
      <c r="P26" s="28">
        <f t="shared" si="7"/>
        <v>8441.3965277777952</v>
      </c>
      <c r="Q26" s="8">
        <f t="shared" si="19"/>
        <v>360208.33333333459</v>
      </c>
      <c r="R26" s="7">
        <f t="shared" si="8"/>
        <v>5973.4548611111331</v>
      </c>
      <c r="S26" s="28">
        <f t="shared" si="9"/>
        <v>8031.7881944444671</v>
      </c>
      <c r="T26" s="8">
        <f t="shared" si="20"/>
        <v>335508.33333333483</v>
      </c>
      <c r="U26" s="7">
        <f t="shared" si="10"/>
        <v>5563.8465277778032</v>
      </c>
      <c r="V26" s="28">
        <f t="shared" si="11"/>
        <v>7622.1798611111371</v>
      </c>
    </row>
    <row r="27" spans="1:25" ht="14.25" customHeight="1" x14ac:dyDescent="0.25">
      <c r="A27" s="44">
        <v>7</v>
      </c>
      <c r="B27" s="8">
        <f t="shared" si="13"/>
        <v>481650.00000000012</v>
      </c>
      <c r="C27" s="7">
        <f t="shared" si="14"/>
        <v>3973.6125000000011</v>
      </c>
      <c r="D27" s="28">
        <f t="shared" si="12"/>
        <v>6031.945833333335</v>
      </c>
      <c r="E27" s="8">
        <f t="shared" si="15"/>
        <v>456950.00000000035</v>
      </c>
      <c r="F27" s="7">
        <f t="shared" si="0"/>
        <v>3769.8375000000033</v>
      </c>
      <c r="G27" s="28">
        <f t="shared" si="1"/>
        <v>5828.1708333333372</v>
      </c>
      <c r="H27" s="8">
        <f t="shared" si="16"/>
        <v>432250.00000000058</v>
      </c>
      <c r="I27" s="7">
        <f t="shared" si="2"/>
        <v>7168.1458333333439</v>
      </c>
      <c r="J27" s="28">
        <f t="shared" si="3"/>
        <v>9226.479166666677</v>
      </c>
      <c r="K27" s="8">
        <f t="shared" si="17"/>
        <v>407550.00000000081</v>
      </c>
      <c r="L27" s="7">
        <f t="shared" si="4"/>
        <v>6758.537500000014</v>
      </c>
      <c r="M27" s="28">
        <f t="shared" si="5"/>
        <v>8816.870833333347</v>
      </c>
      <c r="N27" s="8">
        <f t="shared" si="18"/>
        <v>382850.00000000105</v>
      </c>
      <c r="O27" s="7">
        <f t="shared" si="6"/>
        <v>6348.929166666685</v>
      </c>
      <c r="P27" s="28">
        <f t="shared" si="7"/>
        <v>8407.2625000000189</v>
      </c>
      <c r="Q27" s="8">
        <f t="shared" si="19"/>
        <v>358150.00000000128</v>
      </c>
      <c r="R27" s="7">
        <f t="shared" si="8"/>
        <v>5939.320833333355</v>
      </c>
      <c r="S27" s="28">
        <f t="shared" si="9"/>
        <v>7997.654166666689</v>
      </c>
      <c r="T27" s="8">
        <f t="shared" si="20"/>
        <v>333450.00000000151</v>
      </c>
      <c r="U27" s="7">
        <f t="shared" si="10"/>
        <v>5529.712500000026</v>
      </c>
      <c r="V27" s="28">
        <f t="shared" si="11"/>
        <v>7588.045833333359</v>
      </c>
    </row>
    <row r="28" spans="1:25" x14ac:dyDescent="0.25">
      <c r="A28" s="44">
        <v>8</v>
      </c>
      <c r="B28" s="8">
        <f t="shared" si="13"/>
        <v>479591.6666666668</v>
      </c>
      <c r="C28" s="7">
        <f t="shared" si="14"/>
        <v>3956.6312500000013</v>
      </c>
      <c r="D28" s="28">
        <f t="shared" si="12"/>
        <v>6014.9645833333343</v>
      </c>
      <c r="E28" s="8">
        <f t="shared" si="15"/>
        <v>454891.66666666704</v>
      </c>
      <c r="F28" s="7">
        <f t="shared" si="0"/>
        <v>3752.856250000003</v>
      </c>
      <c r="G28" s="28">
        <f t="shared" si="1"/>
        <v>5811.1895833333365</v>
      </c>
      <c r="H28" s="8">
        <f t="shared" si="16"/>
        <v>430191.66666666727</v>
      </c>
      <c r="I28" s="7">
        <f t="shared" si="2"/>
        <v>7134.0118055555668</v>
      </c>
      <c r="J28" s="28">
        <f t="shared" si="3"/>
        <v>9192.3451388889007</v>
      </c>
      <c r="K28" s="8">
        <f t="shared" si="17"/>
        <v>405491.6666666675</v>
      </c>
      <c r="L28" s="7">
        <f t="shared" si="4"/>
        <v>6724.4034722222368</v>
      </c>
      <c r="M28" s="28">
        <f t="shared" si="5"/>
        <v>8782.7368055555708</v>
      </c>
      <c r="N28" s="8">
        <f t="shared" si="18"/>
        <v>380791.66666666773</v>
      </c>
      <c r="O28" s="7">
        <f t="shared" si="6"/>
        <v>6314.7951388889078</v>
      </c>
      <c r="P28" s="28">
        <f t="shared" si="7"/>
        <v>8373.1284722222408</v>
      </c>
      <c r="Q28" s="8">
        <f t="shared" si="19"/>
        <v>356091.66666666797</v>
      </c>
      <c r="R28" s="7">
        <f t="shared" si="8"/>
        <v>5905.1868055555778</v>
      </c>
      <c r="S28" s="28">
        <f t="shared" si="9"/>
        <v>7963.5201388889109</v>
      </c>
      <c r="T28" s="8">
        <f t="shared" si="20"/>
        <v>331391.6666666682</v>
      </c>
      <c r="U28" s="7">
        <f t="shared" si="10"/>
        <v>5495.5784722222479</v>
      </c>
      <c r="V28" s="28">
        <f t="shared" si="11"/>
        <v>7553.9118055555809</v>
      </c>
    </row>
    <row r="29" spans="1:25" x14ac:dyDescent="0.25">
      <c r="A29" s="44">
        <v>9</v>
      </c>
      <c r="B29" s="8">
        <f t="shared" si="13"/>
        <v>477533.33333333349</v>
      </c>
      <c r="C29" s="7">
        <f t="shared" si="14"/>
        <v>3939.6500000000015</v>
      </c>
      <c r="D29" s="28">
        <f t="shared" si="12"/>
        <v>5997.9833333333354</v>
      </c>
      <c r="E29" s="8">
        <f t="shared" si="15"/>
        <v>452833.33333333372</v>
      </c>
      <c r="F29" s="7">
        <f t="shared" si="0"/>
        <v>3735.8750000000032</v>
      </c>
      <c r="G29" s="28">
        <f t="shared" si="1"/>
        <v>5794.2083333333367</v>
      </c>
      <c r="H29" s="8">
        <f t="shared" si="16"/>
        <v>428133.33333333395</v>
      </c>
      <c r="I29" s="7">
        <f t="shared" si="2"/>
        <v>7099.8777777777887</v>
      </c>
      <c r="J29" s="28">
        <f t="shared" si="3"/>
        <v>9158.2111111111226</v>
      </c>
      <c r="K29" s="8">
        <f t="shared" si="17"/>
        <v>403433.33333333419</v>
      </c>
      <c r="L29" s="7">
        <f t="shared" si="4"/>
        <v>6690.2694444444596</v>
      </c>
      <c r="M29" s="28">
        <f t="shared" si="5"/>
        <v>8748.6027777777927</v>
      </c>
      <c r="N29" s="8">
        <f t="shared" si="18"/>
        <v>378733.33333333442</v>
      </c>
      <c r="O29" s="7">
        <f t="shared" si="6"/>
        <v>6280.6611111111297</v>
      </c>
      <c r="P29" s="28">
        <f t="shared" si="7"/>
        <v>8338.9944444444627</v>
      </c>
      <c r="Q29" s="8">
        <f t="shared" si="19"/>
        <v>354033.33333333465</v>
      </c>
      <c r="R29" s="7">
        <f t="shared" si="8"/>
        <v>5871.0527777778007</v>
      </c>
      <c r="S29" s="28">
        <f t="shared" si="9"/>
        <v>7929.3861111111346</v>
      </c>
      <c r="T29" s="8">
        <f t="shared" si="20"/>
        <v>329333.33333333489</v>
      </c>
      <c r="U29" s="7">
        <f t="shared" si="10"/>
        <v>5461.4444444444707</v>
      </c>
      <c r="V29" s="28">
        <f t="shared" si="11"/>
        <v>7519.7777777778047</v>
      </c>
    </row>
    <row r="30" spans="1:25" x14ac:dyDescent="0.25">
      <c r="A30" s="44">
        <v>10</v>
      </c>
      <c r="B30" s="8">
        <f t="shared" si="13"/>
        <v>475475.00000000017</v>
      </c>
      <c r="C30" s="7">
        <f t="shared" si="14"/>
        <v>3922.6687500000016</v>
      </c>
      <c r="D30" s="28">
        <f t="shared" si="12"/>
        <v>5981.0020833333347</v>
      </c>
      <c r="E30" s="8">
        <f t="shared" si="15"/>
        <v>450775.00000000041</v>
      </c>
      <c r="F30" s="7">
        <f t="shared" si="0"/>
        <v>3718.8937500000034</v>
      </c>
      <c r="G30" s="28">
        <f t="shared" si="1"/>
        <v>5777.2270833333369</v>
      </c>
      <c r="H30" s="8">
        <f t="shared" si="16"/>
        <v>426075.00000000064</v>
      </c>
      <c r="I30" s="7">
        <f t="shared" si="2"/>
        <v>7065.7437500000115</v>
      </c>
      <c r="J30" s="28">
        <f t="shared" si="3"/>
        <v>9124.0770833333445</v>
      </c>
      <c r="K30" s="8">
        <f t="shared" si="17"/>
        <v>401375.00000000087</v>
      </c>
      <c r="L30" s="7">
        <f t="shared" si="4"/>
        <v>6656.1354166666815</v>
      </c>
      <c r="M30" s="28">
        <f t="shared" si="5"/>
        <v>8714.4687500000146</v>
      </c>
      <c r="N30" s="8">
        <f t="shared" si="18"/>
        <v>376675.00000000111</v>
      </c>
      <c r="O30" s="7">
        <f t="shared" si="6"/>
        <v>6246.5270833333525</v>
      </c>
      <c r="P30" s="28">
        <f t="shared" si="7"/>
        <v>8304.8604166666864</v>
      </c>
      <c r="Q30" s="8">
        <f t="shared" si="19"/>
        <v>351975.00000000134</v>
      </c>
      <c r="R30" s="7">
        <f t="shared" si="8"/>
        <v>5836.9187500000226</v>
      </c>
      <c r="S30" s="28">
        <f t="shared" si="9"/>
        <v>7895.2520833333565</v>
      </c>
      <c r="T30" s="8">
        <f t="shared" si="20"/>
        <v>327275.00000000157</v>
      </c>
      <c r="U30" s="7">
        <f t="shared" si="10"/>
        <v>5427.3104166666935</v>
      </c>
      <c r="V30" s="28">
        <f t="shared" si="11"/>
        <v>7485.6437500000266</v>
      </c>
    </row>
    <row r="31" spans="1:25" x14ac:dyDescent="0.25">
      <c r="A31" s="44">
        <v>11</v>
      </c>
      <c r="B31" s="8">
        <f t="shared" si="13"/>
        <v>473416.66666666686</v>
      </c>
      <c r="C31" s="7">
        <f t="shared" si="14"/>
        <v>3905.6875000000018</v>
      </c>
      <c r="D31" s="28">
        <f t="shared" si="12"/>
        <v>5964.0208333333358</v>
      </c>
      <c r="E31" s="8">
        <f t="shared" si="15"/>
        <v>448716.66666666709</v>
      </c>
      <c r="F31" s="7">
        <f t="shared" si="0"/>
        <v>3701.9125000000035</v>
      </c>
      <c r="G31" s="28">
        <f t="shared" si="1"/>
        <v>5760.245833333337</v>
      </c>
      <c r="H31" s="8">
        <f t="shared" si="16"/>
        <v>424016.66666666733</v>
      </c>
      <c r="I31" s="7">
        <f t="shared" si="2"/>
        <v>7031.6097222222343</v>
      </c>
      <c r="J31" s="28">
        <f t="shared" si="3"/>
        <v>9089.9430555555682</v>
      </c>
      <c r="K31" s="8">
        <f t="shared" si="17"/>
        <v>399316.66666666756</v>
      </c>
      <c r="L31" s="7">
        <f t="shared" si="4"/>
        <v>6622.0013888889043</v>
      </c>
      <c r="M31" s="28">
        <f t="shared" si="5"/>
        <v>8680.3347222222383</v>
      </c>
      <c r="N31" s="8">
        <f t="shared" si="18"/>
        <v>374616.66666666779</v>
      </c>
      <c r="O31" s="7">
        <f t="shared" si="6"/>
        <v>6212.3930555555753</v>
      </c>
      <c r="P31" s="28">
        <f t="shared" si="7"/>
        <v>8270.7263888889083</v>
      </c>
      <c r="Q31" s="8">
        <f t="shared" si="19"/>
        <v>349916.66666666802</v>
      </c>
      <c r="R31" s="7">
        <f t="shared" si="8"/>
        <v>5802.7847222222454</v>
      </c>
      <c r="S31" s="28">
        <f t="shared" si="9"/>
        <v>7861.1180555555784</v>
      </c>
      <c r="T31" s="8">
        <f t="shared" si="20"/>
        <v>325216.66666666826</v>
      </c>
      <c r="U31" s="7">
        <f t="shared" si="10"/>
        <v>5393.1763888889163</v>
      </c>
      <c r="V31" s="28">
        <f t="shared" si="11"/>
        <v>7451.5097222222503</v>
      </c>
    </row>
    <row r="32" spans="1:25" ht="15.75" thickBot="1" x14ac:dyDescent="0.3">
      <c r="A32" s="45">
        <v>12</v>
      </c>
      <c r="B32" s="46">
        <f t="shared" si="13"/>
        <v>471358.33333333355</v>
      </c>
      <c r="C32" s="47">
        <f t="shared" si="14"/>
        <v>3888.706250000002</v>
      </c>
      <c r="D32" s="28">
        <f t="shared" si="12"/>
        <v>5947.039583333335</v>
      </c>
      <c r="E32" s="46">
        <f t="shared" si="15"/>
        <v>446658.33333333378</v>
      </c>
      <c r="F32" s="47">
        <f t="shared" si="0"/>
        <v>3684.9312500000037</v>
      </c>
      <c r="G32" s="28">
        <f t="shared" si="1"/>
        <v>5743.2645833333372</v>
      </c>
      <c r="H32" s="46">
        <f t="shared" si="16"/>
        <v>421958.33333333401</v>
      </c>
      <c r="I32" s="47">
        <f t="shared" si="2"/>
        <v>6997.4756944444562</v>
      </c>
      <c r="J32" s="28">
        <f t="shared" si="3"/>
        <v>9055.8090277777901</v>
      </c>
      <c r="K32" s="46">
        <f t="shared" si="17"/>
        <v>397258.33333333425</v>
      </c>
      <c r="L32" s="47">
        <f t="shared" si="4"/>
        <v>6587.8673611111271</v>
      </c>
      <c r="M32" s="28">
        <f t="shared" si="5"/>
        <v>8646.2006944444602</v>
      </c>
      <c r="N32" s="46">
        <f t="shared" si="18"/>
        <v>372558.33333333448</v>
      </c>
      <c r="O32" s="47">
        <f t="shared" si="6"/>
        <v>6178.2590277777972</v>
      </c>
      <c r="P32" s="28">
        <f t="shared" si="7"/>
        <v>8236.5923611111302</v>
      </c>
      <c r="Q32" s="46">
        <f t="shared" si="19"/>
        <v>347858.33333333471</v>
      </c>
      <c r="R32" s="47">
        <f t="shared" si="8"/>
        <v>5768.6506944444682</v>
      </c>
      <c r="S32" s="28">
        <f t="shared" si="9"/>
        <v>7826.9840277778021</v>
      </c>
      <c r="T32" s="46">
        <f t="shared" si="20"/>
        <v>323158.33333333494</v>
      </c>
      <c r="U32" s="47">
        <f t="shared" si="10"/>
        <v>5359.0423611111382</v>
      </c>
      <c r="V32" s="28">
        <f t="shared" si="11"/>
        <v>7417.3756944444722</v>
      </c>
    </row>
    <row r="33" spans="1:22" ht="15.75" thickBot="1" x14ac:dyDescent="0.3">
      <c r="A33" s="48" t="s">
        <v>19</v>
      </c>
      <c r="B33" s="49"/>
      <c r="C33" s="50">
        <f>SUM(C21:C32)</f>
        <v>47785.23750000001</v>
      </c>
      <c r="D33" s="51">
        <f>SUM(D21:D32)</f>
        <v>72485.237500000017</v>
      </c>
      <c r="E33" s="49"/>
      <c r="F33" s="50">
        <f>SUM(F21:F32)</f>
        <v>45339.937500000036</v>
      </c>
      <c r="G33" s="51">
        <f>SUM(G21:G32)</f>
        <v>70039.937500000029</v>
      </c>
      <c r="H33" s="49"/>
      <c r="I33" s="50">
        <f>SUM(I21:I32)</f>
        <v>86222.554166666785</v>
      </c>
      <c r="J33" s="51">
        <f>SUM(J21:J32)</f>
        <v>110922.5541666668</v>
      </c>
      <c r="K33" s="49"/>
      <c r="L33" s="50">
        <f>SUM(L21:L32)</f>
        <v>81307.25416666684</v>
      </c>
      <c r="M33" s="51">
        <f>SUM(M21:M32)</f>
        <v>106007.25416666684</v>
      </c>
      <c r="N33" s="49"/>
      <c r="O33" s="50">
        <f>SUM(O21:O32)</f>
        <v>76391.954166666867</v>
      </c>
      <c r="P33" s="51">
        <f>SUM(P21:P32)</f>
        <v>101091.95416666691</v>
      </c>
      <c r="Q33" s="49"/>
      <c r="R33" s="50">
        <f>SUM(R21:R32)</f>
        <v>71476.654166666936</v>
      </c>
      <c r="S33" s="51">
        <f>SUM(S21:S32)</f>
        <v>96176.654166666922</v>
      </c>
      <c r="T33" s="49"/>
      <c r="U33" s="50">
        <f>SUM(U21:U32)</f>
        <v>66561.354166666963</v>
      </c>
      <c r="V33" s="51">
        <f>SUM(V21:V32)</f>
        <v>91261.354166666992</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321100.00000000163</v>
      </c>
      <c r="C36" s="7">
        <f t="shared" ref="C36:C47" si="21">IF((A36+12*7)&lt;=$H$10,B36*(PROC/12),B36*($H$11/12))</f>
        <v>5324.908333333361</v>
      </c>
      <c r="D36" s="28">
        <f t="shared" ref="D36:D47" si="22">IF(data=1,IF(C36&gt;1,C36+sumproplat,0),IF(B36&gt;sumproplat*2,sumproplat,B36+C36))</f>
        <v>7383.2416666666941</v>
      </c>
      <c r="E36" s="7">
        <f>IF(data=1,IF((B47-sumproplat)&gt;0,B47-sumproplat,0),IF(B47-(sumproplat-C47)&gt;0,B47-(D47-C47),0))</f>
        <v>296400.00000000186</v>
      </c>
      <c r="F36" s="7">
        <f t="shared" ref="F36:F47" si="23">IF((A36+12*8)&lt;=$H$10,E36*(PROC/12),E36*($H$11/12))</f>
        <v>4915.3000000000311</v>
      </c>
      <c r="G36" s="28">
        <f t="shared" ref="G36:G47" si="24">IF(data=1,IF(F36&gt;1,F36+sumproplat,0),IF(E36&gt;sumproplat*2,sumproplat,E36+F36))</f>
        <v>6973.6333333333641</v>
      </c>
      <c r="H36" s="7">
        <f>IF(data=1,IF((E47-sumproplat)&gt;0,E47-sumproplat,0),IF(E47-(sumproplat-F47)&gt;0,E47-(G47-F47),0))</f>
        <v>271700.0000000021</v>
      </c>
      <c r="I36" s="7">
        <f t="shared" ref="I36:I47" si="25">IF((A36+12*9)&lt;=$H$10,H36*(PROC/12),H36*($H$11/12))</f>
        <v>4505.6916666667021</v>
      </c>
      <c r="J36" s="28">
        <f t="shared" ref="J36:J47" si="26">IF(data=1,IF(I36&gt;1,I36+sumproplat,0),IF(H36&gt;sumproplat*2,sumproplat,H36+I36))</f>
        <v>6564.025000000036</v>
      </c>
      <c r="K36" s="7">
        <f>IF(data=1,IF((H47-sumproplat)&gt;0,H47-sumproplat,0),IF(H47-(sumproplat-I47)&gt;0,H47-(J47-I47),0))</f>
        <v>247000.0000000021</v>
      </c>
      <c r="L36" s="7">
        <f t="shared" ref="L36:L47" si="27">IF((A36+12*10)&lt;=$H$10,K36*(PROC/12),K36*($H$11/12))</f>
        <v>4096.0833333333685</v>
      </c>
      <c r="M36" s="28">
        <f t="shared" ref="M36:M47" si="28">IF(data=1,IF(L36&gt;1,L36+sumproplat,0),IF(K36&gt;sumproplat*2,sumproplat,K36+L36))</f>
        <v>6154.4166666667024</v>
      </c>
      <c r="N36" s="7">
        <f>IF(data=1,IF((K47-sumproplat)&gt;0,K47-sumproplat,0),IF(K47-(sumproplat-L47)&gt;0,K47-(M47-L47),0))</f>
        <v>222300.00000000198</v>
      </c>
      <c r="O36" s="7">
        <f t="shared" ref="O36:O47" si="29">IF((A36+12*11)&lt;=$H$10,N36*(PROC/12),N36*($H$11/12))</f>
        <v>3686.4750000000331</v>
      </c>
      <c r="P36" s="28">
        <f t="shared" ref="P36:P47" si="30">IF(data=1,IF(O36&gt;1,O36+sumproplat,0),IF(N36&gt;sumproplat*2,sumproplat,N36+O36))</f>
        <v>5744.808333333367</v>
      </c>
      <c r="Q36" s="7">
        <f>IF(data=1,IF((N47-sumproplat)&gt;0,N47-sumproplat,0),IF(N47-(sumproplat-O47)&gt;0,N47-(P47-O47),0))</f>
        <v>197600.00000000186</v>
      </c>
      <c r="R36" s="7">
        <f t="shared" ref="R36:R47" si="31">IF((A36+12*12)&lt;=$H$10,Q36*(PROC/12),Q36*($H$11/12))</f>
        <v>3276.8666666666982</v>
      </c>
      <c r="S36" s="28">
        <f t="shared" ref="S36:S47" si="32">IF(data=1,IF(R36&gt;1,R36+sumproplat,0),IF(Q36&gt;sumproplat*2,sumproplat,Q36+R36))</f>
        <v>5335.2000000000317</v>
      </c>
      <c r="T36" s="7">
        <f>IF(data=1,IF((Q47-sumproplat)&gt;0,Q47-sumproplat,0),IF(Q47-(sumproplat-R47)&gt;0,Q47-(S47-R47),0))</f>
        <v>172900.00000000175</v>
      </c>
      <c r="U36" s="7">
        <f t="shared" ref="U36:U47" si="33">IF((A36+12*13)&lt;=$H$10,T36*(PROC/12),T36*($H$11/12))</f>
        <v>2867.2583333333628</v>
      </c>
      <c r="V36" s="28">
        <f t="shared" ref="V36:V47" si="34">IF(data=1,IF(U36&gt;1,U36+sumproplat,0),IF(T36&gt;sumproplat*2,sumproplat,T36+U36))</f>
        <v>4925.5916666666963</v>
      </c>
    </row>
    <row r="37" spans="1:22" x14ac:dyDescent="0.25">
      <c r="A37" s="44">
        <v>2</v>
      </c>
      <c r="B37" s="8">
        <f>IF(data=1,IF((B36-sumproplat)&gt;0,B36-sumproplat,0),IF(B36-(sumproplat-C36)&gt;0,B36-(D36-C36),0))</f>
        <v>319041.66666666832</v>
      </c>
      <c r="C37" s="7">
        <f t="shared" si="21"/>
        <v>5290.7743055555839</v>
      </c>
      <c r="D37" s="28">
        <f t="shared" si="22"/>
        <v>7349.1076388889178</v>
      </c>
      <c r="E37" s="8">
        <f>IF(data=1,IF((E36-sumproplat)&gt;0,E36-sumproplat,0),IF(E36-(sumproplat-F36)&gt;0,E36-(G36-F36),0))</f>
        <v>294341.66666666855</v>
      </c>
      <c r="F37" s="7">
        <f t="shared" si="23"/>
        <v>4881.1659722222539</v>
      </c>
      <c r="G37" s="28">
        <f t="shared" si="24"/>
        <v>6939.4993055555879</v>
      </c>
      <c r="H37" s="8">
        <f>IF(data=1,IF((H36-sumproplat)&gt;0,H36-sumproplat,0),IF(H36-(sumproplat-I36)&gt;0,H36-(J36-I36),0))</f>
        <v>269641.66666666878</v>
      </c>
      <c r="I37" s="7">
        <f t="shared" si="25"/>
        <v>4471.5576388889249</v>
      </c>
      <c r="J37" s="28">
        <f t="shared" si="26"/>
        <v>6529.8909722222579</v>
      </c>
      <c r="K37" s="8">
        <f>IF(data=1,IF((K36-sumproplat)&gt;0,K36-sumproplat,0),IF(K36-(sumproplat-L36)&gt;0,K36-(M36-L36),0))</f>
        <v>244941.66666666875</v>
      </c>
      <c r="L37" s="7">
        <f t="shared" si="27"/>
        <v>4061.9493055555909</v>
      </c>
      <c r="M37" s="28">
        <f t="shared" si="28"/>
        <v>6120.2826388889243</v>
      </c>
      <c r="N37" s="8">
        <f>IF(data=1,IF((N36-sumproplat)&gt;0,N36-sumproplat,0),IF(N36-(sumproplat-O36)&gt;0,N36-(P36-O36),0))</f>
        <v>220241.66666666864</v>
      </c>
      <c r="O37" s="7">
        <f t="shared" si="29"/>
        <v>3652.3409722222555</v>
      </c>
      <c r="P37" s="28">
        <f t="shared" si="30"/>
        <v>5710.6743055555889</v>
      </c>
      <c r="Q37" s="8">
        <f>IF(data=1,IF((Q36-sumproplat)&gt;0,Q36-sumproplat,0),IF(Q36-(sumproplat-R36)&gt;0,Q36-(S36-R36),0))</f>
        <v>195541.66666666852</v>
      </c>
      <c r="R37" s="7">
        <f t="shared" si="31"/>
        <v>3242.7326388889201</v>
      </c>
      <c r="S37" s="28">
        <f t="shared" si="32"/>
        <v>5301.0659722222535</v>
      </c>
      <c r="T37" s="8">
        <f>IF(data=1,IF((T36-sumproplat)&gt;0,T36-sumproplat,0),IF(T36-(sumproplat-U36)&gt;0,T36-(V36-U36),0))</f>
        <v>170841.6666666684</v>
      </c>
      <c r="U37" s="7">
        <f t="shared" si="33"/>
        <v>2833.1243055555847</v>
      </c>
      <c r="V37" s="28">
        <f t="shared" si="34"/>
        <v>4891.4576388889182</v>
      </c>
    </row>
    <row r="38" spans="1:22" x14ac:dyDescent="0.25">
      <c r="A38" s="44">
        <v>3</v>
      </c>
      <c r="B38" s="8">
        <f t="shared" ref="B38:B47" si="35">IF(data=1,IF((B37-sumproplat)&gt;0,B37-sumproplat,0),IF(B37-(sumproplat-C37)&gt;0,B37-(D37-C37),0))</f>
        <v>316983.333333335</v>
      </c>
      <c r="C38" s="7">
        <f>IF((A38+12*7)&lt;=$H$10,B38*(PROC/12),B38*($H$11/12))</f>
        <v>5256.6402777778057</v>
      </c>
      <c r="D38" s="28">
        <f t="shared" si="22"/>
        <v>7314.9736111111397</v>
      </c>
      <c r="E38" s="8">
        <f t="shared" ref="E38:E47" si="36">IF(data=1,IF((E37-sumproplat)&gt;0,E37-sumproplat,0),IF(E37-(sumproplat-F37)&gt;0,E37-(G37-F37),0))</f>
        <v>292283.33333333523</v>
      </c>
      <c r="F38" s="7">
        <f t="shared" si="23"/>
        <v>4847.0319444444767</v>
      </c>
      <c r="G38" s="28">
        <f t="shared" si="24"/>
        <v>6905.3652777778098</v>
      </c>
      <c r="H38" s="8">
        <f t="shared" ref="H38:H47" si="37">IF(data=1,IF((H37-sumproplat)&gt;0,H37-sumproplat,0),IF(H37-(sumproplat-I37)&gt;0,H37-(J37-I37),0))</f>
        <v>267583.33333333547</v>
      </c>
      <c r="I38" s="7">
        <f t="shared" si="25"/>
        <v>4437.4236111111468</v>
      </c>
      <c r="J38" s="28">
        <f t="shared" si="26"/>
        <v>6495.7569444444798</v>
      </c>
      <c r="K38" s="8">
        <f t="shared" ref="K38:K47" si="38">IF(data=1,IF((K37-sumproplat)&gt;0,K37-sumproplat,0),IF(K37-(sumproplat-L37)&gt;0,K37-(M37-L37),0))</f>
        <v>242883.33333333541</v>
      </c>
      <c r="L38" s="7">
        <f t="shared" si="27"/>
        <v>4027.8152777778128</v>
      </c>
      <c r="M38" s="28">
        <f t="shared" si="28"/>
        <v>6086.1486111111462</v>
      </c>
      <c r="N38" s="8">
        <f t="shared" ref="N38:N47" si="39">IF(data=1,IF((N37-sumproplat)&gt;0,N37-sumproplat,0),IF(N37-(sumproplat-O37)&gt;0,N37-(P37-O37),0))</f>
        <v>218183.33333333529</v>
      </c>
      <c r="O38" s="7">
        <f t="shared" si="29"/>
        <v>3618.2069444444774</v>
      </c>
      <c r="P38" s="28">
        <f t="shared" si="30"/>
        <v>5676.5402777778108</v>
      </c>
      <c r="Q38" s="8">
        <f t="shared" ref="Q38:Q47" si="40">IF(data=1,IF((Q37-sumproplat)&gt;0,Q37-sumproplat,0),IF(Q37-(sumproplat-R37)&gt;0,Q37-(S37-R37),0))</f>
        <v>193483.33333333518</v>
      </c>
      <c r="R38" s="7">
        <f t="shared" si="31"/>
        <v>3208.598611111142</v>
      </c>
      <c r="S38" s="28">
        <f t="shared" si="32"/>
        <v>5266.9319444444754</v>
      </c>
      <c r="T38" s="8">
        <f t="shared" ref="T38:T47" si="41">IF(data=1,IF((T37-sumproplat)&gt;0,T37-sumproplat,0),IF(T37-(sumproplat-U37)&gt;0,T37-(V37-U37),0))</f>
        <v>168783.33333333506</v>
      </c>
      <c r="U38" s="7">
        <f t="shared" si="33"/>
        <v>2798.9902777778066</v>
      </c>
      <c r="V38" s="28">
        <f t="shared" si="34"/>
        <v>4857.3236111111401</v>
      </c>
    </row>
    <row r="39" spans="1:22" x14ac:dyDescent="0.25">
      <c r="A39" s="44">
        <v>4</v>
      </c>
      <c r="B39" s="8">
        <f t="shared" si="35"/>
        <v>314925.00000000169</v>
      </c>
      <c r="C39" s="7">
        <f t="shared" si="21"/>
        <v>5222.5062500000286</v>
      </c>
      <c r="D39" s="28">
        <f t="shared" si="22"/>
        <v>7280.8395833333616</v>
      </c>
      <c r="E39" s="8">
        <f t="shared" si="36"/>
        <v>290225.00000000192</v>
      </c>
      <c r="F39" s="7">
        <f t="shared" si="23"/>
        <v>4812.8979166666995</v>
      </c>
      <c r="G39" s="28">
        <f t="shared" si="24"/>
        <v>6871.2312500000335</v>
      </c>
      <c r="H39" s="8">
        <f t="shared" si="37"/>
        <v>265525.00000000215</v>
      </c>
      <c r="I39" s="7">
        <f t="shared" si="25"/>
        <v>4403.2895833333696</v>
      </c>
      <c r="J39" s="28">
        <f t="shared" si="26"/>
        <v>6461.6229166667035</v>
      </c>
      <c r="K39" s="8">
        <f t="shared" si="38"/>
        <v>240825.00000000207</v>
      </c>
      <c r="L39" s="7">
        <f t="shared" si="27"/>
        <v>3993.6812500000347</v>
      </c>
      <c r="M39" s="28">
        <f t="shared" si="28"/>
        <v>6052.0145833333681</v>
      </c>
      <c r="N39" s="8">
        <f t="shared" si="39"/>
        <v>216125.00000000195</v>
      </c>
      <c r="O39" s="7">
        <f t="shared" si="29"/>
        <v>3584.0729166666993</v>
      </c>
      <c r="P39" s="28">
        <f t="shared" si="30"/>
        <v>5642.4062500000327</v>
      </c>
      <c r="Q39" s="8">
        <f t="shared" si="40"/>
        <v>191425.00000000183</v>
      </c>
      <c r="R39" s="7">
        <f t="shared" si="31"/>
        <v>3174.4645833333643</v>
      </c>
      <c r="S39" s="28">
        <f t="shared" si="32"/>
        <v>5232.7979166666973</v>
      </c>
      <c r="T39" s="8">
        <f t="shared" si="41"/>
        <v>166725.00000000172</v>
      </c>
      <c r="U39" s="7">
        <f t="shared" si="33"/>
        <v>2764.8562500000289</v>
      </c>
      <c r="V39" s="28">
        <f t="shared" si="34"/>
        <v>4823.189583333362</v>
      </c>
    </row>
    <row r="40" spans="1:22" x14ac:dyDescent="0.25">
      <c r="A40" s="44">
        <v>5</v>
      </c>
      <c r="B40" s="8">
        <f t="shared" si="35"/>
        <v>312866.66666666837</v>
      </c>
      <c r="C40" s="7">
        <f t="shared" si="21"/>
        <v>5188.3722222222514</v>
      </c>
      <c r="D40" s="28">
        <f t="shared" si="22"/>
        <v>7246.7055555555853</v>
      </c>
      <c r="E40" s="8">
        <f t="shared" si="36"/>
        <v>288166.66666666861</v>
      </c>
      <c r="F40" s="7">
        <f t="shared" si="23"/>
        <v>4778.7638888889214</v>
      </c>
      <c r="G40" s="28">
        <f t="shared" si="24"/>
        <v>6837.0972222222554</v>
      </c>
      <c r="H40" s="8">
        <f t="shared" si="37"/>
        <v>263466.66666666884</v>
      </c>
      <c r="I40" s="7">
        <f t="shared" si="25"/>
        <v>4369.1555555555924</v>
      </c>
      <c r="J40" s="28">
        <f t="shared" si="26"/>
        <v>6427.4888888889254</v>
      </c>
      <c r="K40" s="8">
        <f t="shared" si="38"/>
        <v>238766.66666666872</v>
      </c>
      <c r="L40" s="7">
        <f t="shared" si="27"/>
        <v>3959.547222222257</v>
      </c>
      <c r="M40" s="28">
        <f t="shared" si="28"/>
        <v>6017.88055555559</v>
      </c>
      <c r="N40" s="8">
        <f t="shared" si="39"/>
        <v>214066.66666666861</v>
      </c>
      <c r="O40" s="7">
        <f t="shared" si="29"/>
        <v>3549.9388888889216</v>
      </c>
      <c r="P40" s="28">
        <f t="shared" si="30"/>
        <v>5608.2722222222546</v>
      </c>
      <c r="Q40" s="8">
        <f t="shared" si="40"/>
        <v>189366.66666666849</v>
      </c>
      <c r="R40" s="7">
        <f t="shared" si="31"/>
        <v>3140.3305555555862</v>
      </c>
      <c r="S40" s="28">
        <f t="shared" si="32"/>
        <v>5198.6638888889192</v>
      </c>
      <c r="T40" s="8">
        <f t="shared" si="41"/>
        <v>164666.66666666837</v>
      </c>
      <c r="U40" s="7">
        <f t="shared" si="33"/>
        <v>2730.7222222222508</v>
      </c>
      <c r="V40" s="28">
        <f t="shared" si="34"/>
        <v>4789.0555555555839</v>
      </c>
    </row>
    <row r="41" spans="1:22" x14ac:dyDescent="0.25">
      <c r="A41" s="44">
        <v>6</v>
      </c>
      <c r="B41" s="8">
        <f t="shared" si="35"/>
        <v>310808.33333333506</v>
      </c>
      <c r="C41" s="7">
        <f t="shared" si="21"/>
        <v>5154.2381944444733</v>
      </c>
      <c r="D41" s="28">
        <f t="shared" si="22"/>
        <v>7212.5715277778072</v>
      </c>
      <c r="E41" s="8">
        <f t="shared" si="36"/>
        <v>286108.33333333529</v>
      </c>
      <c r="F41" s="7">
        <f t="shared" si="23"/>
        <v>4744.6298611111442</v>
      </c>
      <c r="G41" s="28">
        <f t="shared" si="24"/>
        <v>6802.9631944444773</v>
      </c>
      <c r="H41" s="8">
        <f t="shared" si="37"/>
        <v>261408.3333333355</v>
      </c>
      <c r="I41" s="7">
        <f t="shared" si="25"/>
        <v>4335.0215277778143</v>
      </c>
      <c r="J41" s="28">
        <f t="shared" si="26"/>
        <v>6393.3548611111473</v>
      </c>
      <c r="K41" s="8">
        <f t="shared" si="38"/>
        <v>236708.33333333538</v>
      </c>
      <c r="L41" s="7">
        <f t="shared" si="27"/>
        <v>3925.4131944444789</v>
      </c>
      <c r="M41" s="28">
        <f t="shared" si="28"/>
        <v>5983.7465277778119</v>
      </c>
      <c r="N41" s="8">
        <f t="shared" si="39"/>
        <v>212008.33333333526</v>
      </c>
      <c r="O41" s="7">
        <f t="shared" si="29"/>
        <v>3515.8048611111435</v>
      </c>
      <c r="P41" s="28">
        <f t="shared" si="30"/>
        <v>5574.1381944444765</v>
      </c>
      <c r="Q41" s="8">
        <f t="shared" si="40"/>
        <v>187308.33333333515</v>
      </c>
      <c r="R41" s="7">
        <f t="shared" si="31"/>
        <v>3106.1965277778081</v>
      </c>
      <c r="S41" s="28">
        <f t="shared" si="32"/>
        <v>5164.5298611111411</v>
      </c>
      <c r="T41" s="8">
        <f t="shared" si="41"/>
        <v>162608.33333333503</v>
      </c>
      <c r="U41" s="7">
        <f t="shared" si="33"/>
        <v>2696.5881944444727</v>
      </c>
      <c r="V41" s="28">
        <f t="shared" si="34"/>
        <v>4754.9215277778057</v>
      </c>
    </row>
    <row r="42" spans="1:22" x14ac:dyDescent="0.25">
      <c r="A42" s="44">
        <v>7</v>
      </c>
      <c r="B42" s="8">
        <f t="shared" si="35"/>
        <v>308750.00000000175</v>
      </c>
      <c r="C42" s="7">
        <f t="shared" si="21"/>
        <v>5120.1041666666961</v>
      </c>
      <c r="D42" s="28">
        <f t="shared" si="22"/>
        <v>7178.4375000000291</v>
      </c>
      <c r="E42" s="8">
        <f t="shared" si="36"/>
        <v>284050.00000000198</v>
      </c>
      <c r="F42" s="7">
        <f t="shared" si="23"/>
        <v>4710.495833333367</v>
      </c>
      <c r="G42" s="28">
        <f t="shared" si="24"/>
        <v>6768.829166666701</v>
      </c>
      <c r="H42" s="8">
        <f t="shared" si="37"/>
        <v>259350.00000000215</v>
      </c>
      <c r="I42" s="7">
        <f t="shared" si="25"/>
        <v>4300.8875000000362</v>
      </c>
      <c r="J42" s="28">
        <f t="shared" si="26"/>
        <v>6359.2208333333692</v>
      </c>
      <c r="K42" s="8">
        <f t="shared" si="38"/>
        <v>234650.00000000204</v>
      </c>
      <c r="L42" s="7">
        <f t="shared" si="27"/>
        <v>3891.2791666667008</v>
      </c>
      <c r="M42" s="28">
        <f t="shared" si="28"/>
        <v>5949.6125000000338</v>
      </c>
      <c r="N42" s="8">
        <f t="shared" si="39"/>
        <v>209950.00000000192</v>
      </c>
      <c r="O42" s="7">
        <f t="shared" si="29"/>
        <v>3481.6708333333654</v>
      </c>
      <c r="P42" s="28">
        <f t="shared" si="30"/>
        <v>5540.0041666666984</v>
      </c>
      <c r="Q42" s="8">
        <f t="shared" si="40"/>
        <v>185250.0000000018</v>
      </c>
      <c r="R42" s="7">
        <f t="shared" si="31"/>
        <v>3072.0625000000305</v>
      </c>
      <c r="S42" s="28">
        <f t="shared" si="32"/>
        <v>5130.395833333364</v>
      </c>
      <c r="T42" s="8">
        <f t="shared" si="41"/>
        <v>160550.00000000169</v>
      </c>
      <c r="U42" s="7">
        <f t="shared" si="33"/>
        <v>2662.4541666666951</v>
      </c>
      <c r="V42" s="28">
        <f t="shared" si="34"/>
        <v>4720.7875000000286</v>
      </c>
    </row>
    <row r="43" spans="1:22" x14ac:dyDescent="0.25">
      <c r="A43" s="44">
        <v>8</v>
      </c>
      <c r="B43" s="8">
        <f t="shared" si="35"/>
        <v>306691.66666666843</v>
      </c>
      <c r="C43" s="7">
        <f t="shared" si="21"/>
        <v>5085.9701388889189</v>
      </c>
      <c r="D43" s="28">
        <f t="shared" si="22"/>
        <v>7144.3034722222528</v>
      </c>
      <c r="E43" s="8">
        <f t="shared" si="36"/>
        <v>281991.66666666867</v>
      </c>
      <c r="F43" s="7">
        <f t="shared" si="23"/>
        <v>4676.3618055555889</v>
      </c>
      <c r="G43" s="28">
        <f t="shared" si="24"/>
        <v>6734.6951388889229</v>
      </c>
      <c r="H43" s="8">
        <f t="shared" si="37"/>
        <v>257291.66666666881</v>
      </c>
      <c r="I43" s="7">
        <f t="shared" si="25"/>
        <v>4266.7534722222581</v>
      </c>
      <c r="J43" s="28">
        <f t="shared" si="26"/>
        <v>6325.0868055555911</v>
      </c>
      <c r="K43" s="8">
        <f t="shared" si="38"/>
        <v>232591.66666666869</v>
      </c>
      <c r="L43" s="7">
        <f t="shared" si="27"/>
        <v>3857.1451388889232</v>
      </c>
      <c r="M43" s="28">
        <f t="shared" si="28"/>
        <v>5915.4784722222566</v>
      </c>
      <c r="N43" s="8">
        <f t="shared" si="39"/>
        <v>207891.66666666858</v>
      </c>
      <c r="O43" s="7">
        <f t="shared" si="29"/>
        <v>3447.5368055555878</v>
      </c>
      <c r="P43" s="28">
        <f t="shared" si="30"/>
        <v>5505.8701388889212</v>
      </c>
      <c r="Q43" s="8">
        <f t="shared" si="40"/>
        <v>183191.66666666846</v>
      </c>
      <c r="R43" s="7">
        <f t="shared" si="31"/>
        <v>3037.9284722222524</v>
      </c>
      <c r="S43" s="28">
        <f t="shared" si="32"/>
        <v>5096.2618055555859</v>
      </c>
      <c r="T43" s="8">
        <f t="shared" si="41"/>
        <v>158491.66666666834</v>
      </c>
      <c r="U43" s="7">
        <f t="shared" si="33"/>
        <v>2628.320138888917</v>
      </c>
      <c r="V43" s="28">
        <f t="shared" si="34"/>
        <v>4686.6534722222505</v>
      </c>
    </row>
    <row r="44" spans="1:22" x14ac:dyDescent="0.25">
      <c r="A44" s="44">
        <v>9</v>
      </c>
      <c r="B44" s="8">
        <f t="shared" si="35"/>
        <v>304633.33333333512</v>
      </c>
      <c r="C44" s="7">
        <f t="shared" si="21"/>
        <v>5051.8361111111417</v>
      </c>
      <c r="D44" s="28">
        <f t="shared" si="22"/>
        <v>7110.1694444444747</v>
      </c>
      <c r="E44" s="8">
        <f t="shared" si="36"/>
        <v>279933.33333333535</v>
      </c>
      <c r="F44" s="7">
        <f t="shared" si="23"/>
        <v>4642.2277777778118</v>
      </c>
      <c r="G44" s="28">
        <f t="shared" si="24"/>
        <v>6700.5611111111448</v>
      </c>
      <c r="H44" s="8">
        <f t="shared" si="37"/>
        <v>255233.33333333547</v>
      </c>
      <c r="I44" s="7">
        <f t="shared" si="25"/>
        <v>4232.61944444448</v>
      </c>
      <c r="J44" s="28">
        <f t="shared" si="26"/>
        <v>6290.952777777813</v>
      </c>
      <c r="K44" s="8">
        <f t="shared" si="38"/>
        <v>230533.33333333535</v>
      </c>
      <c r="L44" s="7">
        <f t="shared" si="27"/>
        <v>3823.0111111111451</v>
      </c>
      <c r="M44" s="28">
        <f t="shared" si="28"/>
        <v>5881.3444444444785</v>
      </c>
      <c r="N44" s="8">
        <f t="shared" si="39"/>
        <v>205833.33333333523</v>
      </c>
      <c r="O44" s="7">
        <f t="shared" si="29"/>
        <v>3413.4027777778097</v>
      </c>
      <c r="P44" s="28">
        <f t="shared" si="30"/>
        <v>5471.7361111111431</v>
      </c>
      <c r="Q44" s="8">
        <f t="shared" si="40"/>
        <v>181133.33333333512</v>
      </c>
      <c r="R44" s="7">
        <f t="shared" si="31"/>
        <v>3003.7944444444743</v>
      </c>
      <c r="S44" s="28">
        <f t="shared" si="32"/>
        <v>5062.1277777778078</v>
      </c>
      <c r="T44" s="8">
        <f t="shared" si="41"/>
        <v>156433.333333335</v>
      </c>
      <c r="U44" s="7">
        <f t="shared" si="33"/>
        <v>2594.1861111111389</v>
      </c>
      <c r="V44" s="28">
        <f t="shared" si="34"/>
        <v>4652.5194444444724</v>
      </c>
    </row>
    <row r="45" spans="1:22" x14ac:dyDescent="0.25">
      <c r="A45" s="44">
        <v>10</v>
      </c>
      <c r="B45" s="8">
        <f t="shared" si="35"/>
        <v>302575.0000000018</v>
      </c>
      <c r="C45" s="7">
        <f t="shared" si="21"/>
        <v>5017.7020833333636</v>
      </c>
      <c r="D45" s="28">
        <f t="shared" si="22"/>
        <v>7076.0354166666966</v>
      </c>
      <c r="E45" s="8">
        <f t="shared" si="36"/>
        <v>277875.00000000204</v>
      </c>
      <c r="F45" s="7">
        <f t="shared" si="23"/>
        <v>4608.0937500000346</v>
      </c>
      <c r="G45" s="28">
        <f t="shared" si="24"/>
        <v>6666.4270833333685</v>
      </c>
      <c r="H45" s="8">
        <f t="shared" si="37"/>
        <v>253175.00000000212</v>
      </c>
      <c r="I45" s="7">
        <f t="shared" si="25"/>
        <v>4198.4854166667028</v>
      </c>
      <c r="J45" s="28">
        <f t="shared" si="26"/>
        <v>6256.8187500000367</v>
      </c>
      <c r="K45" s="8">
        <f t="shared" si="38"/>
        <v>228475.00000000201</v>
      </c>
      <c r="L45" s="7">
        <f t="shared" si="27"/>
        <v>3788.877083333367</v>
      </c>
      <c r="M45" s="28">
        <f t="shared" si="28"/>
        <v>5847.2104166667004</v>
      </c>
      <c r="N45" s="8">
        <f t="shared" si="39"/>
        <v>203775.00000000189</v>
      </c>
      <c r="O45" s="7">
        <f t="shared" si="29"/>
        <v>3379.2687500000316</v>
      </c>
      <c r="P45" s="28">
        <f t="shared" si="30"/>
        <v>5437.602083333365</v>
      </c>
      <c r="Q45" s="8">
        <f t="shared" si="40"/>
        <v>179075.00000000178</v>
      </c>
      <c r="R45" s="7">
        <f t="shared" si="31"/>
        <v>2969.6604166666966</v>
      </c>
      <c r="S45" s="28">
        <f t="shared" si="32"/>
        <v>5027.9937500000306</v>
      </c>
      <c r="T45" s="8">
        <f t="shared" si="41"/>
        <v>154375.00000000166</v>
      </c>
      <c r="U45" s="7">
        <f t="shared" si="33"/>
        <v>2560.0520833333612</v>
      </c>
      <c r="V45" s="28">
        <f t="shared" si="34"/>
        <v>4618.3854166666952</v>
      </c>
    </row>
    <row r="46" spans="1:22" x14ac:dyDescent="0.25">
      <c r="A46" s="44">
        <v>11</v>
      </c>
      <c r="B46" s="8">
        <f t="shared" si="35"/>
        <v>300516.66666666849</v>
      </c>
      <c r="C46" s="7">
        <f t="shared" si="21"/>
        <v>4983.5680555555864</v>
      </c>
      <c r="D46" s="28">
        <f t="shared" si="22"/>
        <v>7041.9013888889203</v>
      </c>
      <c r="E46" s="8">
        <f t="shared" si="36"/>
        <v>275816.66666666872</v>
      </c>
      <c r="F46" s="7">
        <f t="shared" si="23"/>
        <v>4573.9597222222565</v>
      </c>
      <c r="G46" s="28">
        <f t="shared" si="24"/>
        <v>6632.2930555555904</v>
      </c>
      <c r="H46" s="8">
        <f t="shared" si="37"/>
        <v>251116.66666666878</v>
      </c>
      <c r="I46" s="7">
        <f t="shared" si="25"/>
        <v>4164.3513888889247</v>
      </c>
      <c r="J46" s="28">
        <f t="shared" si="26"/>
        <v>6222.6847222222586</v>
      </c>
      <c r="K46" s="8">
        <f t="shared" si="38"/>
        <v>226416.66666666867</v>
      </c>
      <c r="L46" s="7">
        <f t="shared" si="27"/>
        <v>3754.7430555555893</v>
      </c>
      <c r="M46" s="28">
        <f t="shared" si="28"/>
        <v>5813.0763888889232</v>
      </c>
      <c r="N46" s="8">
        <f t="shared" si="39"/>
        <v>201716.66666666855</v>
      </c>
      <c r="O46" s="7">
        <f t="shared" si="29"/>
        <v>3345.1347222222539</v>
      </c>
      <c r="P46" s="28">
        <f t="shared" si="30"/>
        <v>5403.4680555555879</v>
      </c>
      <c r="Q46" s="8">
        <f t="shared" si="40"/>
        <v>177016.66666666843</v>
      </c>
      <c r="R46" s="7">
        <f t="shared" si="31"/>
        <v>2935.5263888889185</v>
      </c>
      <c r="S46" s="28">
        <f t="shared" si="32"/>
        <v>4993.8597222222525</v>
      </c>
      <c r="T46" s="8">
        <f t="shared" si="41"/>
        <v>152316.66666666832</v>
      </c>
      <c r="U46" s="7">
        <f t="shared" si="33"/>
        <v>2525.9180555555831</v>
      </c>
      <c r="V46" s="28">
        <f t="shared" si="34"/>
        <v>4584.2513888889171</v>
      </c>
    </row>
    <row r="47" spans="1:22" ht="15.75" thickBot="1" x14ac:dyDescent="0.3">
      <c r="A47" s="44">
        <v>12</v>
      </c>
      <c r="B47" s="9">
        <f t="shared" si="35"/>
        <v>298458.33333333518</v>
      </c>
      <c r="C47" s="7">
        <f t="shared" si="21"/>
        <v>4949.4340277778092</v>
      </c>
      <c r="D47" s="28">
        <f t="shared" si="22"/>
        <v>7007.7673611111422</v>
      </c>
      <c r="E47" s="9">
        <f t="shared" si="36"/>
        <v>273758.33333333541</v>
      </c>
      <c r="F47" s="7">
        <f t="shared" si="23"/>
        <v>4539.8256944444793</v>
      </c>
      <c r="G47" s="28">
        <f t="shared" si="24"/>
        <v>6598.1590277778123</v>
      </c>
      <c r="H47" s="9">
        <f t="shared" si="37"/>
        <v>249058.33333333544</v>
      </c>
      <c r="I47" s="7">
        <f t="shared" si="25"/>
        <v>4130.2173611111466</v>
      </c>
      <c r="J47" s="28">
        <f t="shared" si="26"/>
        <v>6188.5506944444805</v>
      </c>
      <c r="K47" s="9">
        <f t="shared" si="38"/>
        <v>224358.33333333532</v>
      </c>
      <c r="L47" s="7">
        <f t="shared" si="27"/>
        <v>3720.6090277778112</v>
      </c>
      <c r="M47" s="28">
        <f t="shared" si="28"/>
        <v>5778.9423611111451</v>
      </c>
      <c r="N47" s="9">
        <f t="shared" si="39"/>
        <v>199658.33333333521</v>
      </c>
      <c r="O47" s="7">
        <f t="shared" si="29"/>
        <v>3311.0006944444758</v>
      </c>
      <c r="P47" s="28">
        <f t="shared" si="30"/>
        <v>5369.3340277778098</v>
      </c>
      <c r="Q47" s="9">
        <f t="shared" si="40"/>
        <v>174958.33333333509</v>
      </c>
      <c r="R47" s="7">
        <f t="shared" si="31"/>
        <v>2901.3923611111404</v>
      </c>
      <c r="S47" s="28">
        <f t="shared" si="32"/>
        <v>4959.7256944444744</v>
      </c>
      <c r="T47" s="9">
        <f t="shared" si="41"/>
        <v>150258.33333333497</v>
      </c>
      <c r="U47" s="7">
        <f t="shared" si="33"/>
        <v>2491.7840277778055</v>
      </c>
      <c r="V47" s="28">
        <f t="shared" si="34"/>
        <v>4550.117361111139</v>
      </c>
    </row>
    <row r="48" spans="1:22" ht="16.5" thickTop="1" thickBot="1" x14ac:dyDescent="0.3">
      <c r="A48" s="29" t="s">
        <v>19</v>
      </c>
      <c r="B48" s="10"/>
      <c r="C48" s="11">
        <f>SUM(C36:C47)</f>
        <v>61646.054166667018</v>
      </c>
      <c r="D48" s="30">
        <f>SUM(D36:D47)</f>
        <v>86346.054166667018</v>
      </c>
      <c r="E48" s="10"/>
      <c r="F48" s="11">
        <f>SUM(F36:F47)</f>
        <v>56730.754166667073</v>
      </c>
      <c r="G48" s="30">
        <f>SUM(G36:G47)</f>
        <v>81430.754166667073</v>
      </c>
      <c r="H48" s="10"/>
      <c r="I48" s="11">
        <f>SUM(I36:I47)</f>
        <v>51815.454166667099</v>
      </c>
      <c r="J48" s="30">
        <f>SUM(J36:J47)</f>
        <v>76515.454166667099</v>
      </c>
      <c r="K48" s="10"/>
      <c r="L48" s="11">
        <f>SUM(L36:L47)</f>
        <v>46900.154166667082</v>
      </c>
      <c r="M48" s="30">
        <f>SUM(M36:M47)</f>
        <v>71600.154166667067</v>
      </c>
      <c r="N48" s="10"/>
      <c r="O48" s="11">
        <f>SUM(O36:O47)</f>
        <v>41984.854166667057</v>
      </c>
      <c r="P48" s="30">
        <f>SUM(P36:P47)</f>
        <v>66684.854166667064</v>
      </c>
      <c r="Q48" s="10"/>
      <c r="R48" s="11">
        <f>SUM(R36:R47)</f>
        <v>37069.554166667025</v>
      </c>
      <c r="S48" s="30">
        <f>SUM(S36:S47)</f>
        <v>61769.55416666704</v>
      </c>
      <c r="T48" s="10"/>
      <c r="U48" s="11">
        <f>SUM(U36:U47)</f>
        <v>32154.254166667011</v>
      </c>
      <c r="V48" s="30">
        <f>SUM(V36:V47)</f>
        <v>56854.254166667</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148200.00000000163</v>
      </c>
      <c r="C51" s="7">
        <f t="shared" ref="C51:C62" si="42">IF((A51+12*14)&lt;=$H$10,B51*(PROC/12),B51*($H$11/12))</f>
        <v>2457.6500000000274</v>
      </c>
      <c r="D51" s="28">
        <f t="shared" ref="D51:D62" si="43">IF(data=1,IF(C51&gt;1,C51+sumproplat,0),IF(B51&gt;sumproplat*2,sumproplat,B51+C51))</f>
        <v>4515.9833333333609</v>
      </c>
      <c r="E51" s="7">
        <f>IF(data=1,IF((B62-sumproplat)&gt;0,B62-sumproplat,0),IF(B62-(sumproplat-C62)&gt;0,B62-(D62-C62),0))</f>
        <v>123500.00000000157</v>
      </c>
      <c r="F51" s="7">
        <f t="shared" ref="F51:F62" si="44">IF((A51+12*15)&lt;=$H$10,E51*(PROC/12),E51*($H$11/12))</f>
        <v>2048.0416666666929</v>
      </c>
      <c r="G51" s="28">
        <f t="shared" ref="G51:G62" si="45">IF(data=1,IF(F51&gt;1,F51+sumproplat,0),IF(E51&gt;sumproplat*2,sumproplat,E51+F51))</f>
        <v>4106.3750000000264</v>
      </c>
      <c r="H51" s="7">
        <f>IF(data=1,IF((E62-sumproplat)&gt;0,E62-sumproplat,0),IF(E62-(sumproplat-F62)&gt;0,E62-(G62-F62),0))</f>
        <v>98800.00000000163</v>
      </c>
      <c r="I51" s="7">
        <f t="shared" ref="I51:I62" si="46">IF((A51+12*16)&lt;=$H$10,H51*(PROC/12),H51*($H$11/12))</f>
        <v>1638.4333333333605</v>
      </c>
      <c r="J51" s="28">
        <f t="shared" ref="J51:J62" si="47">IF(data=1,IF(I51&gt;1,I51+sumproplat,0),IF(H51&gt;sumproplat*2,sumproplat,H51+I51))</f>
        <v>3696.7666666666937</v>
      </c>
      <c r="K51" s="7">
        <f>IF(data=1,IF((H62-sumproplat)&gt;0,H62-sumproplat,0),IF(H62-(sumproplat-I62)&gt;0,H62-(J62-I62),0))</f>
        <v>74100.000000001688</v>
      </c>
      <c r="L51" s="7">
        <f t="shared" ref="L51:L62" si="48">IF((A51+12*17)&lt;=$H$10,K51*(PROC/12),K51*($H$11/12))</f>
        <v>1228.8250000000282</v>
      </c>
      <c r="M51" s="28">
        <f t="shared" ref="M51:M62" si="49">IF(data=1,IF(L51&gt;1,L51+sumproplat,0),IF(K51&gt;sumproplat*2,sumproplat,K51+L51))</f>
        <v>3287.158333333362</v>
      </c>
      <c r="N51" s="7">
        <f>IF(data=1,IF((K62-sumproplat)&gt;0,K62-sumproplat,0),IF(K62-(sumproplat-L62)&gt;0,K62-(M62-L62),0))</f>
        <v>49400.000000001688</v>
      </c>
      <c r="O51" s="7">
        <f t="shared" ref="O51:O62" si="50">IF((A51+12*18)&lt;=$H$10,N51*(PROC/12),N51*($H$11/12))</f>
        <v>819.21666666669478</v>
      </c>
      <c r="P51" s="28">
        <f t="shared" ref="P51:P62" si="51">IF(data=1,IF(O51&gt;1,O51+sumproplat,0),IF(N51&gt;sumproplat*2,sumproplat,N51+O51))</f>
        <v>2877.5500000000284</v>
      </c>
      <c r="Q51" s="7">
        <f>IF(data=1,IF((N62-sumproplat)&gt;0,N62-sumproplat,0),IF(N62-(sumproplat-O62)&gt;0,N62-(P62-O62),0))</f>
        <v>24700.000000001673</v>
      </c>
      <c r="R51" s="7">
        <f t="shared" ref="R51:R62" si="52">IF((A51+12*19)&lt;=$H$10,Q51*(PROC/12),Q51*($H$11/12))</f>
        <v>409.60833333336114</v>
      </c>
      <c r="S51" s="28">
        <f t="shared" ref="S51:S62" si="53">IF(data=1,IF(R51&gt;1,R51+sumproplat,0),IF(Q51&gt;sumproplat*2,sumproplat,Q51+R51))</f>
        <v>2467.9416666666948</v>
      </c>
      <c r="T51" s="7">
        <f>IF(data=1,IF((Q62-sumproplat)&gt;0,Q62-sumproplat,0),IF(Q62-(sumproplat-R62)&gt;0,Q62-(S62-R62),0))</f>
        <v>1.6743797459639609E-9</v>
      </c>
      <c r="U51" s="7">
        <f t="shared" ref="U51:U62" si="54">IF((A51+12*20)&lt;=$H$10,T51*(PROC/12),T51*($H$11/12))</f>
        <v>2.7766797453902353E-11</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146141.66666666829</v>
      </c>
      <c r="C52" s="7">
        <f t="shared" si="42"/>
        <v>2423.5159722222493</v>
      </c>
      <c r="D52" s="28">
        <f t="shared" si="43"/>
        <v>4481.8493055555828</v>
      </c>
      <c r="E52" s="8">
        <f>IF(data=1,IF((E51-sumproplat)&gt;0,E51-sumproplat,0),IF(E51-(sumproplat-F51)&gt;0,E51-(G51-F51),0))</f>
        <v>121441.66666666824</v>
      </c>
      <c r="F52" s="7">
        <f t="shared" si="44"/>
        <v>2013.9076388889152</v>
      </c>
      <c r="G52" s="28">
        <f t="shared" si="45"/>
        <v>4072.2409722222487</v>
      </c>
      <c r="H52" s="8">
        <f>IF(data=1,IF((H51-sumproplat)&gt;0,H51-sumproplat,0),IF(H51-(sumproplat-I51)&gt;0,H51-(J51-I51),0))</f>
        <v>96741.666666668301</v>
      </c>
      <c r="I52" s="7">
        <f t="shared" si="46"/>
        <v>1604.2993055555828</v>
      </c>
      <c r="J52" s="28">
        <f t="shared" si="47"/>
        <v>3662.6326388889165</v>
      </c>
      <c r="K52" s="8">
        <f>IF(data=1,IF((K51-sumproplat)&gt;0,K51-sumproplat,0),IF(K51-(sumproplat-L51)&gt;0,K51-(M51-L51),0))</f>
        <v>72041.66666666836</v>
      </c>
      <c r="L52" s="7">
        <f t="shared" si="48"/>
        <v>1194.6909722222504</v>
      </c>
      <c r="M52" s="28">
        <f t="shared" si="49"/>
        <v>3253.0243055555839</v>
      </c>
      <c r="N52" s="8">
        <f>IF(data=1,IF((N51-sumproplat)&gt;0,N51-sumproplat,0),IF(N51-(sumproplat-O51)&gt;0,N51-(P51-O51),0))</f>
        <v>47341.666666668352</v>
      </c>
      <c r="O52" s="7">
        <f t="shared" si="50"/>
        <v>785.0826388889169</v>
      </c>
      <c r="P52" s="28">
        <f t="shared" si="51"/>
        <v>2843.4159722222503</v>
      </c>
      <c r="Q52" s="8">
        <f>IF(data=1,IF((Q51-sumproplat)&gt;0,Q51-sumproplat,0),IF(Q51-(sumproplat-R51)&gt;0,Q51-(S51-R51),0))</f>
        <v>22641.666666668341</v>
      </c>
      <c r="R52" s="7">
        <f t="shared" si="52"/>
        <v>375.47430555558338</v>
      </c>
      <c r="S52" s="28">
        <f t="shared" si="53"/>
        <v>2433.8076388889167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144083.33333333494</v>
      </c>
      <c r="C53" s="7">
        <f t="shared" si="42"/>
        <v>2389.3819444444716</v>
      </c>
      <c r="D53" s="28">
        <f t="shared" si="43"/>
        <v>4447.7152777778047</v>
      </c>
      <c r="E53" s="8">
        <f t="shared" ref="E53:E62" si="57">IF(data=1,IF((E52-sumproplat)&gt;0,E52-sumproplat,0),IF(E52-(sumproplat-F52)&gt;0,E52-(G52-F52),0))</f>
        <v>119383.33333333491</v>
      </c>
      <c r="F53" s="7">
        <f t="shared" si="44"/>
        <v>1979.7736111111376</v>
      </c>
      <c r="G53" s="28">
        <f t="shared" si="45"/>
        <v>4038.1069444444711</v>
      </c>
      <c r="H53" s="8">
        <f t="shared" ref="H53:H62" si="58">IF(data=1,IF((H52-sumproplat)&gt;0,H52-sumproplat,0),IF(H52-(sumproplat-I52)&gt;0,H52-(J52-I52),0))</f>
        <v>94683.333333334973</v>
      </c>
      <c r="I53" s="7">
        <f t="shared" si="46"/>
        <v>1570.1652777778052</v>
      </c>
      <c r="J53" s="28">
        <f t="shared" si="47"/>
        <v>3628.4986111111384</v>
      </c>
      <c r="K53" s="8">
        <f t="shared" ref="K53:K62" si="59">IF(data=1,IF((K52-sumproplat)&gt;0,K52-sumproplat,0),IF(K52-(sumproplat-L52)&gt;0,K52-(M52-L52),0))</f>
        <v>69983.333333335031</v>
      </c>
      <c r="L53" s="7">
        <f t="shared" si="48"/>
        <v>1160.5569444444727</v>
      </c>
      <c r="M53" s="28">
        <f t="shared" si="49"/>
        <v>3218.8902777778062</v>
      </c>
      <c r="N53" s="8">
        <f t="shared" ref="N53:N62" si="60">IF(data=1,IF((N52-sumproplat)&gt;0,N52-sumproplat,0),IF(N52-(sumproplat-O52)&gt;0,N52-(P52-O52),0))</f>
        <v>45283.333333335017</v>
      </c>
      <c r="O53" s="7">
        <f t="shared" si="50"/>
        <v>750.94861111113914</v>
      </c>
      <c r="P53" s="28">
        <f t="shared" si="51"/>
        <v>2809.2819444444726</v>
      </c>
      <c r="Q53" s="8">
        <f t="shared" ref="Q53:Q61" si="61">IF(data=1,IF((Q52-sumproplat)&gt;0,Q52-sumproplat,0),IF(Q52-(sumproplat-R52)&gt;0,Q52-(S52-R52),0))</f>
        <v>20583.333333335009</v>
      </c>
      <c r="R53" s="7">
        <f t="shared" si="52"/>
        <v>341.34027777780562</v>
      </c>
      <c r="S53" s="28">
        <f t="shared" si="53"/>
        <v>2399.6736111111391</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142025.0000000016</v>
      </c>
      <c r="C54" s="7">
        <f t="shared" si="42"/>
        <v>2355.2479166666935</v>
      </c>
      <c r="D54" s="28">
        <f t="shared" si="43"/>
        <v>4413.5812500000266</v>
      </c>
      <c r="E54" s="8">
        <f t="shared" si="57"/>
        <v>117325.00000000159</v>
      </c>
      <c r="F54" s="7">
        <f t="shared" si="44"/>
        <v>1945.63958333336</v>
      </c>
      <c r="G54" s="28">
        <f t="shared" si="45"/>
        <v>4003.9729166666934</v>
      </c>
      <c r="H54" s="8">
        <f t="shared" si="58"/>
        <v>92625.000000001644</v>
      </c>
      <c r="I54" s="7">
        <f t="shared" si="46"/>
        <v>1536.0312500000275</v>
      </c>
      <c r="J54" s="28">
        <f t="shared" si="47"/>
        <v>3594.3645833333612</v>
      </c>
      <c r="K54" s="8">
        <f t="shared" si="59"/>
        <v>67925.000000001703</v>
      </c>
      <c r="L54" s="7">
        <f t="shared" si="48"/>
        <v>1126.4229166666951</v>
      </c>
      <c r="M54" s="28">
        <f t="shared" si="49"/>
        <v>3184.7562500000286</v>
      </c>
      <c r="N54" s="8">
        <f t="shared" si="60"/>
        <v>43225.000000001681</v>
      </c>
      <c r="O54" s="7">
        <f t="shared" si="50"/>
        <v>716.81458333336127</v>
      </c>
      <c r="P54" s="28">
        <f t="shared" si="51"/>
        <v>2775.147916666695</v>
      </c>
      <c r="Q54" s="8">
        <f t="shared" si="61"/>
        <v>18525.000000001677</v>
      </c>
      <c r="R54" s="7">
        <f t="shared" si="52"/>
        <v>307.20625000002786</v>
      </c>
      <c r="S54" s="28">
        <f t="shared" si="53"/>
        <v>2365.5395833333614</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139966.66666666826</v>
      </c>
      <c r="C55" s="7">
        <f t="shared" si="42"/>
        <v>2321.1138888889154</v>
      </c>
      <c r="D55" s="28">
        <f t="shared" si="43"/>
        <v>4379.4472222222485</v>
      </c>
      <c r="E55" s="8">
        <f t="shared" si="57"/>
        <v>115266.66666666826</v>
      </c>
      <c r="F55" s="7">
        <f t="shared" si="44"/>
        <v>1911.5055555555821</v>
      </c>
      <c r="G55" s="28">
        <f t="shared" si="45"/>
        <v>3969.8388888889158</v>
      </c>
      <c r="H55" s="8">
        <f t="shared" si="58"/>
        <v>90566.666666668316</v>
      </c>
      <c r="I55" s="7">
        <f t="shared" si="46"/>
        <v>1501.8972222222499</v>
      </c>
      <c r="J55" s="28">
        <f t="shared" si="47"/>
        <v>3560.2305555555831</v>
      </c>
      <c r="K55" s="8">
        <f t="shared" si="59"/>
        <v>65866.666666668374</v>
      </c>
      <c r="L55" s="7">
        <f t="shared" si="48"/>
        <v>1092.2888888889174</v>
      </c>
      <c r="M55" s="28">
        <f t="shared" si="49"/>
        <v>3150.6222222222509</v>
      </c>
      <c r="N55" s="8">
        <f t="shared" si="60"/>
        <v>41166.666666668345</v>
      </c>
      <c r="O55" s="7">
        <f t="shared" si="50"/>
        <v>682.68055555558351</v>
      </c>
      <c r="P55" s="28">
        <f t="shared" si="51"/>
        <v>2741.0138888889169</v>
      </c>
      <c r="Q55" s="8">
        <f t="shared" si="61"/>
        <v>16466.666666668345</v>
      </c>
      <c r="R55" s="7">
        <f t="shared" si="52"/>
        <v>273.0722222222501</v>
      </c>
      <c r="S55" s="28">
        <f t="shared" si="53"/>
        <v>2331.4055555555838</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137908.33333333491</v>
      </c>
      <c r="C56" s="7">
        <f t="shared" si="42"/>
        <v>2286.9798611111378</v>
      </c>
      <c r="D56" s="28">
        <f t="shared" si="43"/>
        <v>4345.3131944444713</v>
      </c>
      <c r="E56" s="8">
        <f t="shared" si="57"/>
        <v>113208.33333333493</v>
      </c>
      <c r="F56" s="7">
        <f t="shared" si="44"/>
        <v>1877.3715277778044</v>
      </c>
      <c r="G56" s="28">
        <f t="shared" si="45"/>
        <v>3935.7048611111377</v>
      </c>
      <c r="H56" s="8">
        <f t="shared" si="58"/>
        <v>88508.333333334987</v>
      </c>
      <c r="I56" s="7">
        <f t="shared" si="46"/>
        <v>1467.763194444472</v>
      </c>
      <c r="J56" s="28">
        <f t="shared" si="47"/>
        <v>3526.0965277778055</v>
      </c>
      <c r="K56" s="8">
        <f t="shared" si="59"/>
        <v>63808.333333335038</v>
      </c>
      <c r="L56" s="7">
        <f t="shared" si="48"/>
        <v>1058.1548611111396</v>
      </c>
      <c r="M56" s="28">
        <f t="shared" si="49"/>
        <v>3116.4881944444733</v>
      </c>
      <c r="N56" s="8">
        <f t="shared" si="60"/>
        <v>39108.333333335009</v>
      </c>
      <c r="O56" s="7">
        <f t="shared" si="50"/>
        <v>648.54652777780564</v>
      </c>
      <c r="P56" s="28">
        <f t="shared" si="51"/>
        <v>2706.8798611111392</v>
      </c>
      <c r="Q56" s="8">
        <f t="shared" si="61"/>
        <v>14408.333333335011</v>
      </c>
      <c r="R56" s="7">
        <f t="shared" si="52"/>
        <v>238.93819444447229</v>
      </c>
      <c r="S56" s="28">
        <f t="shared" si="53"/>
        <v>2297.2715277778057</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135850.00000000157</v>
      </c>
      <c r="C57" s="7">
        <f t="shared" si="42"/>
        <v>2252.8458333333597</v>
      </c>
      <c r="D57" s="28">
        <f t="shared" si="43"/>
        <v>4311.1791666666932</v>
      </c>
      <c r="E57" s="8">
        <f t="shared" si="57"/>
        <v>111150.0000000016</v>
      </c>
      <c r="F57" s="7">
        <f t="shared" si="44"/>
        <v>1843.2375000000268</v>
      </c>
      <c r="G57" s="28">
        <f t="shared" si="45"/>
        <v>3901.5708333333605</v>
      </c>
      <c r="H57" s="8">
        <f t="shared" si="58"/>
        <v>86450.000000001659</v>
      </c>
      <c r="I57" s="7">
        <f t="shared" si="46"/>
        <v>1433.6291666666943</v>
      </c>
      <c r="J57" s="28">
        <f t="shared" si="47"/>
        <v>3491.9625000000278</v>
      </c>
      <c r="K57" s="8">
        <f t="shared" si="59"/>
        <v>61750.000000001703</v>
      </c>
      <c r="L57" s="7">
        <f t="shared" si="48"/>
        <v>1024.0208333333617</v>
      </c>
      <c r="M57" s="28">
        <f t="shared" si="49"/>
        <v>3082.3541666666952</v>
      </c>
      <c r="N57" s="8">
        <f t="shared" si="60"/>
        <v>37050.000000001673</v>
      </c>
      <c r="O57" s="7">
        <f t="shared" si="50"/>
        <v>614.41250000002788</v>
      </c>
      <c r="P57" s="28">
        <f t="shared" si="51"/>
        <v>2672.7458333333616</v>
      </c>
      <c r="Q57" s="8">
        <f t="shared" si="61"/>
        <v>12350.000000001677</v>
      </c>
      <c r="R57" s="7">
        <f t="shared" si="52"/>
        <v>204.8041666666945</v>
      </c>
      <c r="S57" s="28">
        <f t="shared" si="53"/>
        <v>2263.137500000028</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133791.66666666823</v>
      </c>
      <c r="C58" s="7">
        <f t="shared" si="42"/>
        <v>2218.7118055555816</v>
      </c>
      <c r="D58" s="28">
        <f t="shared" si="43"/>
        <v>4277.0451388889151</v>
      </c>
      <c r="E58" s="8">
        <f t="shared" si="57"/>
        <v>109091.66666666827</v>
      </c>
      <c r="F58" s="7">
        <f t="shared" si="44"/>
        <v>1809.1034722222491</v>
      </c>
      <c r="G58" s="28">
        <f t="shared" si="45"/>
        <v>3867.4368055555824</v>
      </c>
      <c r="H58" s="8">
        <f t="shared" si="58"/>
        <v>84391.66666666833</v>
      </c>
      <c r="I58" s="7">
        <f t="shared" si="46"/>
        <v>1399.4951388889167</v>
      </c>
      <c r="J58" s="28">
        <f t="shared" si="47"/>
        <v>3457.8284722222502</v>
      </c>
      <c r="K58" s="8">
        <f t="shared" si="59"/>
        <v>59691.666666668367</v>
      </c>
      <c r="L58" s="7">
        <f t="shared" si="48"/>
        <v>989.88680555558392</v>
      </c>
      <c r="M58" s="28">
        <f t="shared" si="49"/>
        <v>3048.2201388889175</v>
      </c>
      <c r="N58" s="8">
        <f t="shared" si="60"/>
        <v>34991.666666668338</v>
      </c>
      <c r="O58" s="7">
        <f t="shared" si="50"/>
        <v>580.27847222225</v>
      </c>
      <c r="P58" s="28">
        <f t="shared" si="51"/>
        <v>2638.6118055555835</v>
      </c>
      <c r="Q58" s="8">
        <f t="shared" si="61"/>
        <v>10291.666666668343</v>
      </c>
      <c r="R58" s="7">
        <f t="shared" si="52"/>
        <v>170.67013888891671</v>
      </c>
      <c r="S58" s="28">
        <f t="shared" si="53"/>
        <v>2229.0034722222504</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131733.33333333489</v>
      </c>
      <c r="C59" s="7">
        <f t="shared" si="42"/>
        <v>2184.5777777778039</v>
      </c>
      <c r="D59" s="28">
        <f t="shared" si="43"/>
        <v>4242.9111111111379</v>
      </c>
      <c r="E59" s="8">
        <f t="shared" si="57"/>
        <v>107033.33333333494</v>
      </c>
      <c r="F59" s="7">
        <f t="shared" si="44"/>
        <v>1774.9694444444713</v>
      </c>
      <c r="G59" s="28">
        <f t="shared" si="45"/>
        <v>3833.3027777778047</v>
      </c>
      <c r="H59" s="8">
        <f t="shared" si="58"/>
        <v>82333.333333335002</v>
      </c>
      <c r="I59" s="7">
        <f t="shared" si="46"/>
        <v>1365.3611111111391</v>
      </c>
      <c r="J59" s="28">
        <f t="shared" si="47"/>
        <v>3423.6944444444725</v>
      </c>
      <c r="K59" s="8">
        <f t="shared" si="59"/>
        <v>57633.333333335031</v>
      </c>
      <c r="L59" s="7">
        <f t="shared" si="48"/>
        <v>955.75277777780605</v>
      </c>
      <c r="M59" s="28">
        <f t="shared" si="49"/>
        <v>3014.0861111111394</v>
      </c>
      <c r="N59" s="8">
        <f t="shared" si="60"/>
        <v>32933.333333335002</v>
      </c>
      <c r="O59" s="7">
        <f t="shared" si="50"/>
        <v>546.14444444447213</v>
      </c>
      <c r="P59" s="28">
        <f t="shared" si="51"/>
        <v>2604.4777777778054</v>
      </c>
      <c r="Q59" s="8">
        <f t="shared" si="61"/>
        <v>8233.3333333350092</v>
      </c>
      <c r="R59" s="7">
        <f t="shared" si="52"/>
        <v>136.53611111113892</v>
      </c>
      <c r="S59" s="28">
        <f t="shared" si="53"/>
        <v>2194.8694444444723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129675.00000000156</v>
      </c>
      <c r="C60" s="7">
        <f t="shared" si="42"/>
        <v>2150.4437500000263</v>
      </c>
      <c r="D60" s="28">
        <f t="shared" si="43"/>
        <v>4208.7770833333598</v>
      </c>
      <c r="E60" s="8">
        <f t="shared" si="57"/>
        <v>104975.00000000162</v>
      </c>
      <c r="F60" s="7">
        <f t="shared" si="44"/>
        <v>1740.8354166666936</v>
      </c>
      <c r="G60" s="28">
        <f t="shared" si="45"/>
        <v>3799.1687500000271</v>
      </c>
      <c r="H60" s="8">
        <f t="shared" si="58"/>
        <v>80275.000000001673</v>
      </c>
      <c r="I60" s="7">
        <f t="shared" si="46"/>
        <v>1331.2270833333612</v>
      </c>
      <c r="J60" s="28">
        <f t="shared" si="47"/>
        <v>3389.5604166666944</v>
      </c>
      <c r="K60" s="8">
        <f t="shared" si="59"/>
        <v>55575.000000001695</v>
      </c>
      <c r="L60" s="7">
        <f t="shared" si="48"/>
        <v>921.61875000002817</v>
      </c>
      <c r="M60" s="28">
        <f t="shared" si="49"/>
        <v>2979.9520833333618</v>
      </c>
      <c r="N60" s="8">
        <f t="shared" si="60"/>
        <v>30875.00000000167</v>
      </c>
      <c r="O60" s="7">
        <f t="shared" si="50"/>
        <v>512.01041666669437</v>
      </c>
      <c r="P60" s="28">
        <f t="shared" si="51"/>
        <v>2570.3437500000277</v>
      </c>
      <c r="Q60" s="8">
        <f t="shared" si="61"/>
        <v>6175.0000000016753</v>
      </c>
      <c r="R60" s="7">
        <f t="shared" si="52"/>
        <v>102.40208333336113</v>
      </c>
      <c r="S60" s="28">
        <f t="shared" si="53"/>
        <v>2160.7354166666946</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127616.66666666823</v>
      </c>
      <c r="C61" s="7">
        <f t="shared" si="42"/>
        <v>2116.3097222222482</v>
      </c>
      <c r="D61" s="28">
        <f t="shared" si="43"/>
        <v>4174.6430555555817</v>
      </c>
      <c r="E61" s="8">
        <f t="shared" si="57"/>
        <v>102916.66666666829</v>
      </c>
      <c r="F61" s="7">
        <f t="shared" si="44"/>
        <v>1706.701388888916</v>
      </c>
      <c r="G61" s="28">
        <f t="shared" si="45"/>
        <v>3765.0347222222495</v>
      </c>
      <c r="H61" s="8">
        <f t="shared" si="58"/>
        <v>78216.666666668345</v>
      </c>
      <c r="I61" s="7">
        <f t="shared" si="46"/>
        <v>1297.0930555555835</v>
      </c>
      <c r="J61" s="28">
        <f t="shared" si="47"/>
        <v>3355.4263888889172</v>
      </c>
      <c r="K61" s="8">
        <f t="shared" si="59"/>
        <v>53516.66666666836</v>
      </c>
      <c r="L61" s="7">
        <f t="shared" si="48"/>
        <v>887.48472222225041</v>
      </c>
      <c r="M61" s="28">
        <f t="shared" si="49"/>
        <v>2945.8180555555837</v>
      </c>
      <c r="N61" s="8">
        <f t="shared" si="60"/>
        <v>28816.666666668338</v>
      </c>
      <c r="O61" s="7">
        <f t="shared" si="50"/>
        <v>477.87638888891667</v>
      </c>
      <c r="P61" s="28">
        <f t="shared" si="51"/>
        <v>2536.2097222222501</v>
      </c>
      <c r="Q61" s="8">
        <f t="shared" si="61"/>
        <v>4116.6666666683413</v>
      </c>
      <c r="R61" s="7">
        <f t="shared" si="52"/>
        <v>68.268055555583331</v>
      </c>
      <c r="S61" s="28">
        <f t="shared" si="53"/>
        <v>2126.601388888917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125558.3333333349</v>
      </c>
      <c r="C62" s="7">
        <f t="shared" si="42"/>
        <v>2082.1756944444705</v>
      </c>
      <c r="D62" s="28">
        <f t="shared" si="43"/>
        <v>4140.5090277778036</v>
      </c>
      <c r="E62" s="9">
        <f t="shared" si="57"/>
        <v>100858.33333333496</v>
      </c>
      <c r="F62" s="7">
        <f t="shared" si="44"/>
        <v>1672.5673611111383</v>
      </c>
      <c r="G62" s="28">
        <f t="shared" si="45"/>
        <v>3730.9006944444718</v>
      </c>
      <c r="H62" s="9">
        <f t="shared" si="58"/>
        <v>76158.333333335017</v>
      </c>
      <c r="I62" s="7">
        <f t="shared" si="46"/>
        <v>1262.9590277778059</v>
      </c>
      <c r="J62" s="28">
        <f t="shared" si="47"/>
        <v>3321.2923611111391</v>
      </c>
      <c r="K62" s="9">
        <f t="shared" si="59"/>
        <v>51458.333333335024</v>
      </c>
      <c r="L62" s="7">
        <f t="shared" si="48"/>
        <v>853.35069444447254</v>
      </c>
      <c r="M62" s="28">
        <f t="shared" si="49"/>
        <v>2911.684027777806</v>
      </c>
      <c r="N62" s="9">
        <f t="shared" si="60"/>
        <v>26758.333333335006</v>
      </c>
      <c r="O62" s="7">
        <f t="shared" si="50"/>
        <v>443.74236111113891</v>
      </c>
      <c r="P62" s="28">
        <f t="shared" si="51"/>
        <v>2502.0756944444724</v>
      </c>
      <c r="Q62" s="9">
        <f>IF(data=1,IF((Q61-sumproplat)&gt;0,Q61-sumproplat,0),IF(Q61-(sumproplat-R61)&gt;0,Q61-(S61-R61),0))</f>
        <v>2058.3333333350079</v>
      </c>
      <c r="R62" s="7">
        <f t="shared" si="52"/>
        <v>34.134027777805549</v>
      </c>
      <c r="S62" s="28">
        <f t="shared" si="53"/>
        <v>2092.4673611111389</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27238.95416666699</v>
      </c>
      <c r="D63" s="30">
        <f>SUM(D51:D62)</f>
        <v>51938.954166666997</v>
      </c>
      <c r="E63" s="10"/>
      <c r="F63" s="11">
        <f>SUM(F51:F62)</f>
        <v>22323.654166666987</v>
      </c>
      <c r="G63" s="30">
        <f>SUM(G51:G62)</f>
        <v>47023.654166666987</v>
      </c>
      <c r="H63" s="10"/>
      <c r="I63" s="11">
        <f>SUM(I51:I62)</f>
        <v>17408.354166666999</v>
      </c>
      <c r="J63" s="30">
        <f>SUM(J51:J62)</f>
        <v>42108.354166666999</v>
      </c>
      <c r="K63" s="10"/>
      <c r="L63" s="11">
        <f>SUM(L51:L62)</f>
        <v>12493.054166667007</v>
      </c>
      <c r="M63" s="30">
        <f>SUM(M51:M62)</f>
        <v>37193.054166667011</v>
      </c>
      <c r="N63" s="10"/>
      <c r="O63" s="11">
        <f>SUM(O51:O62)</f>
        <v>7577.7541666670004</v>
      </c>
      <c r="P63" s="30">
        <f>SUM(P51:P62)</f>
        <v>32277.754166667008</v>
      </c>
      <c r="Q63" s="10"/>
      <c r="R63" s="11">
        <f>SUM(R51:R62)</f>
        <v>2662.4541666670007</v>
      </c>
      <c r="S63" s="30">
        <f>SUM(S51:S62)</f>
        <v>27362.454166667008</v>
      </c>
      <c r="T63" s="10"/>
      <c r="U63" s="11">
        <f>SUM(U51:U62)</f>
        <v>2.7766797453902353E-11</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897536.25000000594</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1391536.2500000058</v>
      </c>
      <c r="J66" s="41"/>
      <c r="K66" s="41"/>
    </row>
    <row r="67" spans="1:11" ht="25.5" customHeight="1" x14ac:dyDescent="0.25">
      <c r="A67" s="144" t="s">
        <v>45</v>
      </c>
      <c r="B67" s="144"/>
      <c r="C67" s="144"/>
      <c r="D67" s="144"/>
      <c r="E67" s="144"/>
      <c r="F67" s="144"/>
      <c r="G67" s="144"/>
      <c r="H67" s="144"/>
      <c r="I67" s="52">
        <f ca="1">XIRR(C77:C317,B77:B317)</f>
        <v>0.17628266215324401</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-489554</v>
      </c>
    </row>
    <row r="78" spans="1:11" hidden="1" x14ac:dyDescent="0.25">
      <c r="A78" s="4">
        <v>1</v>
      </c>
      <c r="B78" s="37">
        <f ca="1">EDATE(B77,1)</f>
        <v>45422</v>
      </c>
      <c r="C78" s="38">
        <f t="shared" ref="C78:C89" si="63">D21</f>
        <v>6133.8333333333339</v>
      </c>
      <c r="D78" s="23">
        <f>C78-C79</f>
        <v>16.981250000000728</v>
      </c>
    </row>
    <row r="79" spans="1:11" hidden="1" x14ac:dyDescent="0.25">
      <c r="A79" s="4">
        <v>2</v>
      </c>
      <c r="B79" s="37">
        <f ca="1">EDATE(B78,1)</f>
        <v>45453</v>
      </c>
      <c r="C79" s="38">
        <f t="shared" si="63"/>
        <v>6116.8520833333332</v>
      </c>
      <c r="D79" s="23">
        <f t="shared" ref="D79:D142" si="64">C79-C80</f>
        <v>16.981249999998909</v>
      </c>
    </row>
    <row r="80" spans="1:11" hidden="1" x14ac:dyDescent="0.25">
      <c r="A80" s="4">
        <v>3</v>
      </c>
      <c r="B80" s="37">
        <f t="shared" ref="B80:B143" ca="1" si="65">EDATE(B79,1)</f>
        <v>45483</v>
      </c>
      <c r="C80" s="38">
        <f t="shared" si="63"/>
        <v>6099.8708333333343</v>
      </c>
      <c r="D80" s="23">
        <f t="shared" si="64"/>
        <v>16.981250000000728</v>
      </c>
    </row>
    <row r="81" spans="1:4" hidden="1" x14ac:dyDescent="0.25">
      <c r="A81" s="4">
        <v>4</v>
      </c>
      <c r="B81" s="37">
        <f t="shared" ca="1" si="65"/>
        <v>45514</v>
      </c>
      <c r="C81" s="38">
        <f t="shared" si="63"/>
        <v>6082.8895833333336</v>
      </c>
      <c r="D81" s="23">
        <f t="shared" si="64"/>
        <v>16.981249999998909</v>
      </c>
    </row>
    <row r="82" spans="1:4" hidden="1" x14ac:dyDescent="0.25">
      <c r="A82" s="4">
        <v>5</v>
      </c>
      <c r="B82" s="37">
        <f t="shared" ca="1" si="65"/>
        <v>45545</v>
      </c>
      <c r="C82" s="38">
        <f t="shared" si="63"/>
        <v>6065.9083333333347</v>
      </c>
      <c r="D82" s="23">
        <f t="shared" si="64"/>
        <v>16.981250000000728</v>
      </c>
    </row>
    <row r="83" spans="1:4" hidden="1" x14ac:dyDescent="0.25">
      <c r="A83" s="4">
        <v>6</v>
      </c>
      <c r="B83" s="37">
        <f t="shared" ca="1" si="65"/>
        <v>45575</v>
      </c>
      <c r="C83" s="38">
        <f t="shared" si="63"/>
        <v>6048.9270833333339</v>
      </c>
      <c r="D83" s="23">
        <f t="shared" si="64"/>
        <v>16.981249999998909</v>
      </c>
    </row>
    <row r="84" spans="1:4" hidden="1" x14ac:dyDescent="0.25">
      <c r="A84" s="4">
        <v>7</v>
      </c>
      <c r="B84" s="37">
        <f t="shared" ca="1" si="65"/>
        <v>45606</v>
      </c>
      <c r="C84" s="38">
        <f t="shared" si="63"/>
        <v>6031.945833333335</v>
      </c>
      <c r="D84" s="23">
        <f t="shared" si="64"/>
        <v>16.981250000000728</v>
      </c>
    </row>
    <row r="85" spans="1:4" hidden="1" x14ac:dyDescent="0.25">
      <c r="A85" s="4">
        <v>8</v>
      </c>
      <c r="B85" s="37">
        <f t="shared" ca="1" si="65"/>
        <v>45636</v>
      </c>
      <c r="C85" s="38">
        <f t="shared" si="63"/>
        <v>6014.9645833333343</v>
      </c>
      <c r="D85" s="23">
        <f t="shared" si="64"/>
        <v>16.981249999998909</v>
      </c>
    </row>
    <row r="86" spans="1:4" hidden="1" x14ac:dyDescent="0.25">
      <c r="A86" s="4">
        <v>9</v>
      </c>
      <c r="B86" s="37">
        <f t="shared" ca="1" si="65"/>
        <v>45667</v>
      </c>
      <c r="C86" s="38">
        <f t="shared" si="63"/>
        <v>5997.9833333333354</v>
      </c>
      <c r="D86" s="23">
        <f t="shared" si="64"/>
        <v>16.981250000000728</v>
      </c>
    </row>
    <row r="87" spans="1:4" hidden="1" x14ac:dyDescent="0.25">
      <c r="A87" s="4">
        <v>10</v>
      </c>
      <c r="B87" s="37">
        <f t="shared" ca="1" si="65"/>
        <v>45698</v>
      </c>
      <c r="C87" s="38">
        <f t="shared" si="63"/>
        <v>5981.0020833333347</v>
      </c>
      <c r="D87" s="23">
        <f t="shared" si="64"/>
        <v>16.981249999998909</v>
      </c>
    </row>
    <row r="88" spans="1:4" hidden="1" x14ac:dyDescent="0.25">
      <c r="A88" s="4">
        <v>11</v>
      </c>
      <c r="B88" s="37">
        <f t="shared" ca="1" si="65"/>
        <v>45726</v>
      </c>
      <c r="C88" s="38">
        <f t="shared" si="63"/>
        <v>5964.0208333333358</v>
      </c>
      <c r="D88" s="23">
        <f t="shared" si="64"/>
        <v>16.981250000000728</v>
      </c>
    </row>
    <row r="89" spans="1:4" hidden="1" x14ac:dyDescent="0.25">
      <c r="A89" s="4">
        <v>12</v>
      </c>
      <c r="B89" s="37">
        <f t="shared" ca="1" si="65"/>
        <v>45757</v>
      </c>
      <c r="C89" s="38">
        <f t="shared" si="63"/>
        <v>5947.039583333335</v>
      </c>
      <c r="D89" s="23">
        <f t="shared" si="64"/>
        <v>16.981249999998909</v>
      </c>
    </row>
    <row r="90" spans="1:4" hidden="1" x14ac:dyDescent="0.25">
      <c r="A90" s="2">
        <v>13</v>
      </c>
      <c r="B90" s="36">
        <f t="shared" ca="1" si="65"/>
        <v>45787</v>
      </c>
      <c r="C90" s="23">
        <f t="shared" ref="C90:C101" si="66">G21</f>
        <v>5930.0583333333361</v>
      </c>
      <c r="D90" s="23">
        <f t="shared" si="64"/>
        <v>16.981250000000728</v>
      </c>
    </row>
    <row r="91" spans="1:4" hidden="1" x14ac:dyDescent="0.25">
      <c r="A91" s="2">
        <v>14</v>
      </c>
      <c r="B91" s="36">
        <f t="shared" ca="1" si="65"/>
        <v>45818</v>
      </c>
      <c r="C91" s="23">
        <f t="shared" si="66"/>
        <v>5913.0770833333354</v>
      </c>
      <c r="D91" s="23">
        <f t="shared" si="64"/>
        <v>16.981249999998909</v>
      </c>
    </row>
    <row r="92" spans="1:4" hidden="1" x14ac:dyDescent="0.25">
      <c r="A92" s="2">
        <v>15</v>
      </c>
      <c r="B92" s="36">
        <f t="shared" ca="1" si="65"/>
        <v>45848</v>
      </c>
      <c r="C92" s="23">
        <f t="shared" si="66"/>
        <v>5896.0958333333365</v>
      </c>
      <c r="D92" s="23">
        <f t="shared" si="64"/>
        <v>16.981250000000728</v>
      </c>
    </row>
    <row r="93" spans="1:4" hidden="1" x14ac:dyDescent="0.25">
      <c r="A93" s="2">
        <v>16</v>
      </c>
      <c r="B93" s="36">
        <f t="shared" ca="1" si="65"/>
        <v>45879</v>
      </c>
      <c r="C93" s="23">
        <f t="shared" si="66"/>
        <v>5879.1145833333358</v>
      </c>
      <c r="D93" s="23">
        <f t="shared" si="64"/>
        <v>16.981249999998909</v>
      </c>
    </row>
    <row r="94" spans="1:4" hidden="1" x14ac:dyDescent="0.25">
      <c r="A94" s="2">
        <v>17</v>
      </c>
      <c r="B94" s="36">
        <f t="shared" ca="1" si="65"/>
        <v>45910</v>
      </c>
      <c r="C94" s="23">
        <f t="shared" si="66"/>
        <v>5862.1333333333369</v>
      </c>
      <c r="D94" s="23">
        <f t="shared" si="64"/>
        <v>16.981250000000728</v>
      </c>
    </row>
    <row r="95" spans="1:4" hidden="1" x14ac:dyDescent="0.25">
      <c r="A95" s="2">
        <v>18</v>
      </c>
      <c r="B95" s="36">
        <f t="shared" ca="1" si="65"/>
        <v>45940</v>
      </c>
      <c r="C95" s="23">
        <f t="shared" si="66"/>
        <v>5845.1520833333361</v>
      </c>
      <c r="D95" s="23">
        <f t="shared" si="64"/>
        <v>16.981249999998909</v>
      </c>
    </row>
    <row r="96" spans="1:4" hidden="1" x14ac:dyDescent="0.25">
      <c r="A96" s="2">
        <v>19</v>
      </c>
      <c r="B96" s="36">
        <f t="shared" ca="1" si="65"/>
        <v>45971</v>
      </c>
      <c r="C96" s="23">
        <f t="shared" si="66"/>
        <v>5828.1708333333372</v>
      </c>
      <c r="D96" s="23">
        <f t="shared" si="64"/>
        <v>16.981250000000728</v>
      </c>
    </row>
    <row r="97" spans="1:4" hidden="1" x14ac:dyDescent="0.25">
      <c r="A97" s="2">
        <v>20</v>
      </c>
      <c r="B97" s="36">
        <f t="shared" ca="1" si="65"/>
        <v>46001</v>
      </c>
      <c r="C97" s="23">
        <f t="shared" si="66"/>
        <v>5811.1895833333365</v>
      </c>
      <c r="D97" s="23">
        <f t="shared" si="64"/>
        <v>16.981249999999818</v>
      </c>
    </row>
    <row r="98" spans="1:4" hidden="1" x14ac:dyDescent="0.25">
      <c r="A98" s="2">
        <v>21</v>
      </c>
      <c r="B98" s="36">
        <f t="shared" ca="1" si="65"/>
        <v>46032</v>
      </c>
      <c r="C98" s="23">
        <f t="shared" si="66"/>
        <v>5794.2083333333367</v>
      </c>
      <c r="D98" s="23">
        <f t="shared" si="64"/>
        <v>16.981249999999818</v>
      </c>
    </row>
    <row r="99" spans="1:4" hidden="1" x14ac:dyDescent="0.25">
      <c r="A99" s="2">
        <v>22</v>
      </c>
      <c r="B99" s="36">
        <f t="shared" ca="1" si="65"/>
        <v>46063</v>
      </c>
      <c r="C99" s="23">
        <f t="shared" si="66"/>
        <v>5777.2270833333369</v>
      </c>
      <c r="D99" s="23">
        <f t="shared" si="64"/>
        <v>16.981249999999818</v>
      </c>
    </row>
    <row r="100" spans="1:4" hidden="1" x14ac:dyDescent="0.25">
      <c r="A100" s="2">
        <v>23</v>
      </c>
      <c r="B100" s="36">
        <f t="shared" ca="1" si="65"/>
        <v>46091</v>
      </c>
      <c r="C100" s="23">
        <f t="shared" si="66"/>
        <v>5760.245833333337</v>
      </c>
      <c r="D100" s="23">
        <f t="shared" si="64"/>
        <v>16.981249999999818</v>
      </c>
    </row>
    <row r="101" spans="1:4" hidden="1" x14ac:dyDescent="0.25">
      <c r="A101" s="2">
        <v>24</v>
      </c>
      <c r="B101" s="36">
        <f t="shared" ca="1" si="65"/>
        <v>46122</v>
      </c>
      <c r="C101" s="23">
        <f t="shared" si="66"/>
        <v>5743.2645833333372</v>
      </c>
      <c r="D101" s="23">
        <f t="shared" si="64"/>
        <v>-3688.0187500000047</v>
      </c>
    </row>
    <row r="102" spans="1:4" hidden="1" x14ac:dyDescent="0.25">
      <c r="A102" s="2">
        <v>25</v>
      </c>
      <c r="B102" s="36">
        <f t="shared" ca="1" si="65"/>
        <v>46152</v>
      </c>
      <c r="C102" s="23">
        <f t="shared" ref="C102:C113" si="67">J21</f>
        <v>9431.2833333333419</v>
      </c>
      <c r="D102" s="23">
        <f t="shared" si="64"/>
        <v>34.134027777778101</v>
      </c>
    </row>
    <row r="103" spans="1:4" hidden="1" x14ac:dyDescent="0.25">
      <c r="A103" s="2">
        <v>26</v>
      </c>
      <c r="B103" s="36">
        <f t="shared" ca="1" si="65"/>
        <v>46183</v>
      </c>
      <c r="C103" s="23">
        <f t="shared" si="67"/>
        <v>9397.1493055555638</v>
      </c>
      <c r="D103" s="23">
        <f t="shared" si="64"/>
        <v>34.134027777776282</v>
      </c>
    </row>
    <row r="104" spans="1:4" hidden="1" x14ac:dyDescent="0.25">
      <c r="A104" s="2">
        <v>27</v>
      </c>
      <c r="B104" s="36">
        <f t="shared" ca="1" si="65"/>
        <v>46213</v>
      </c>
      <c r="C104" s="23">
        <f t="shared" si="67"/>
        <v>9363.0152777777876</v>
      </c>
      <c r="D104" s="23">
        <f t="shared" si="64"/>
        <v>34.134027777778101</v>
      </c>
    </row>
    <row r="105" spans="1:4" hidden="1" x14ac:dyDescent="0.25">
      <c r="A105" s="2">
        <v>28</v>
      </c>
      <c r="B105" s="36">
        <f t="shared" ca="1" si="65"/>
        <v>46244</v>
      </c>
      <c r="C105" s="23">
        <f t="shared" si="67"/>
        <v>9328.8812500000095</v>
      </c>
      <c r="D105" s="23">
        <f t="shared" si="64"/>
        <v>34.134027777778101</v>
      </c>
    </row>
    <row r="106" spans="1:4" hidden="1" x14ac:dyDescent="0.25">
      <c r="A106" s="2">
        <v>29</v>
      </c>
      <c r="B106" s="36">
        <f t="shared" ca="1" si="65"/>
        <v>46275</v>
      </c>
      <c r="C106" s="23">
        <f t="shared" si="67"/>
        <v>9294.7472222222314</v>
      </c>
      <c r="D106" s="23">
        <f t="shared" si="64"/>
        <v>34.134027777776282</v>
      </c>
    </row>
    <row r="107" spans="1:4" hidden="1" x14ac:dyDescent="0.25">
      <c r="A107" s="2">
        <v>30</v>
      </c>
      <c r="B107" s="36">
        <f t="shared" ca="1" si="65"/>
        <v>46305</v>
      </c>
      <c r="C107" s="23">
        <f t="shared" si="67"/>
        <v>9260.6131944444551</v>
      </c>
      <c r="D107" s="23">
        <f t="shared" si="64"/>
        <v>34.134027777778101</v>
      </c>
    </row>
    <row r="108" spans="1:4" hidden="1" x14ac:dyDescent="0.25">
      <c r="A108" s="2">
        <v>31</v>
      </c>
      <c r="B108" s="36">
        <f t="shared" ca="1" si="65"/>
        <v>46336</v>
      </c>
      <c r="C108" s="23">
        <f t="shared" si="67"/>
        <v>9226.479166666677</v>
      </c>
      <c r="D108" s="23">
        <f t="shared" si="64"/>
        <v>34.134027777776282</v>
      </c>
    </row>
    <row r="109" spans="1:4" hidden="1" x14ac:dyDescent="0.25">
      <c r="A109" s="2">
        <v>32</v>
      </c>
      <c r="B109" s="36">
        <f t="shared" ca="1" si="65"/>
        <v>46366</v>
      </c>
      <c r="C109" s="23">
        <f t="shared" si="67"/>
        <v>9192.3451388889007</v>
      </c>
      <c r="D109" s="23">
        <f t="shared" si="64"/>
        <v>34.134027777778101</v>
      </c>
    </row>
    <row r="110" spans="1:4" hidden="1" x14ac:dyDescent="0.25">
      <c r="A110" s="2">
        <v>33</v>
      </c>
      <c r="B110" s="36">
        <f t="shared" ca="1" si="65"/>
        <v>46397</v>
      </c>
      <c r="C110" s="23">
        <f t="shared" si="67"/>
        <v>9158.2111111111226</v>
      </c>
      <c r="D110" s="23">
        <f t="shared" si="64"/>
        <v>34.134027777778101</v>
      </c>
    </row>
    <row r="111" spans="1:4" hidden="1" x14ac:dyDescent="0.25">
      <c r="A111" s="2">
        <v>34</v>
      </c>
      <c r="B111" s="36">
        <f t="shared" ca="1" si="65"/>
        <v>46428</v>
      </c>
      <c r="C111" s="23">
        <f t="shared" si="67"/>
        <v>9124.0770833333445</v>
      </c>
      <c r="D111" s="23">
        <f t="shared" si="64"/>
        <v>34.134027777776282</v>
      </c>
    </row>
    <row r="112" spans="1:4" hidden="1" x14ac:dyDescent="0.25">
      <c r="A112" s="2">
        <v>35</v>
      </c>
      <c r="B112" s="36">
        <f t="shared" ca="1" si="65"/>
        <v>46456</v>
      </c>
      <c r="C112" s="23">
        <f t="shared" si="67"/>
        <v>9089.9430555555682</v>
      </c>
      <c r="D112" s="23">
        <f t="shared" si="64"/>
        <v>34.134027777778101</v>
      </c>
    </row>
    <row r="113" spans="1:4" hidden="1" x14ac:dyDescent="0.25">
      <c r="A113" s="2">
        <v>36</v>
      </c>
      <c r="B113" s="36">
        <f t="shared" ca="1" si="65"/>
        <v>46487</v>
      </c>
      <c r="C113" s="23">
        <f t="shared" si="67"/>
        <v>9055.8090277777901</v>
      </c>
      <c r="D113" s="23">
        <f t="shared" si="64"/>
        <v>34.134027777778101</v>
      </c>
    </row>
    <row r="114" spans="1:4" hidden="1" x14ac:dyDescent="0.25">
      <c r="A114" s="2">
        <v>37</v>
      </c>
      <c r="B114" s="36">
        <f t="shared" ca="1" si="65"/>
        <v>46517</v>
      </c>
      <c r="C114" s="23">
        <f t="shared" ref="C114:C125" si="68">M21</f>
        <v>9021.675000000012</v>
      </c>
      <c r="D114" s="23">
        <f t="shared" si="64"/>
        <v>34.134027777776282</v>
      </c>
    </row>
    <row r="115" spans="1:4" hidden="1" x14ac:dyDescent="0.25">
      <c r="A115" s="2">
        <v>38</v>
      </c>
      <c r="B115" s="36">
        <f t="shared" ca="1" si="65"/>
        <v>46548</v>
      </c>
      <c r="C115" s="23">
        <f t="shared" si="68"/>
        <v>8987.5409722222357</v>
      </c>
      <c r="D115" s="23">
        <f t="shared" si="64"/>
        <v>34.134027777778101</v>
      </c>
    </row>
    <row r="116" spans="1:4" hidden="1" x14ac:dyDescent="0.25">
      <c r="A116" s="2">
        <v>39</v>
      </c>
      <c r="B116" s="36">
        <f t="shared" ca="1" si="65"/>
        <v>46578</v>
      </c>
      <c r="C116" s="23">
        <f t="shared" si="68"/>
        <v>8953.4069444444576</v>
      </c>
      <c r="D116" s="23">
        <f t="shared" si="64"/>
        <v>34.134027777778101</v>
      </c>
    </row>
    <row r="117" spans="1:4" hidden="1" x14ac:dyDescent="0.25">
      <c r="A117" s="2">
        <v>40</v>
      </c>
      <c r="B117" s="36">
        <f t="shared" ca="1" si="65"/>
        <v>46609</v>
      </c>
      <c r="C117" s="23">
        <f t="shared" si="68"/>
        <v>8919.2729166666795</v>
      </c>
      <c r="D117" s="23">
        <f t="shared" si="64"/>
        <v>34.134027777776282</v>
      </c>
    </row>
    <row r="118" spans="1:4" hidden="1" x14ac:dyDescent="0.25">
      <c r="A118" s="2">
        <v>41</v>
      </c>
      <c r="B118" s="36">
        <f t="shared" ca="1" si="65"/>
        <v>46640</v>
      </c>
      <c r="C118" s="23">
        <f t="shared" si="68"/>
        <v>8885.1388888889032</v>
      </c>
      <c r="D118" s="23">
        <f t="shared" si="64"/>
        <v>34.134027777778101</v>
      </c>
    </row>
    <row r="119" spans="1:4" hidden="1" x14ac:dyDescent="0.25">
      <c r="A119" s="2">
        <v>42</v>
      </c>
      <c r="B119" s="36">
        <f t="shared" ca="1" si="65"/>
        <v>46670</v>
      </c>
      <c r="C119" s="23">
        <f t="shared" si="68"/>
        <v>8851.0048611111251</v>
      </c>
      <c r="D119" s="23">
        <f t="shared" si="64"/>
        <v>34.134027777778101</v>
      </c>
    </row>
    <row r="120" spans="1:4" hidden="1" x14ac:dyDescent="0.25">
      <c r="A120" s="2">
        <v>43</v>
      </c>
      <c r="B120" s="36">
        <f t="shared" ca="1" si="65"/>
        <v>46701</v>
      </c>
      <c r="C120" s="23">
        <f t="shared" si="68"/>
        <v>8816.870833333347</v>
      </c>
      <c r="D120" s="23">
        <f t="shared" si="64"/>
        <v>34.134027777776282</v>
      </c>
    </row>
    <row r="121" spans="1:4" hidden="1" x14ac:dyDescent="0.25">
      <c r="A121" s="2">
        <v>44</v>
      </c>
      <c r="B121" s="36">
        <f t="shared" ca="1" si="65"/>
        <v>46731</v>
      </c>
      <c r="C121" s="23">
        <f t="shared" si="68"/>
        <v>8782.7368055555708</v>
      </c>
      <c r="D121" s="23">
        <f t="shared" si="64"/>
        <v>34.134027777778101</v>
      </c>
    </row>
    <row r="122" spans="1:4" hidden="1" x14ac:dyDescent="0.25">
      <c r="A122" s="2">
        <v>45</v>
      </c>
      <c r="B122" s="36">
        <f t="shared" ca="1" si="65"/>
        <v>46762</v>
      </c>
      <c r="C122" s="23">
        <f t="shared" si="68"/>
        <v>8748.6027777777927</v>
      </c>
      <c r="D122" s="23">
        <f t="shared" si="64"/>
        <v>34.134027777778101</v>
      </c>
    </row>
    <row r="123" spans="1:4" hidden="1" x14ac:dyDescent="0.25">
      <c r="A123" s="2">
        <v>46</v>
      </c>
      <c r="B123" s="36">
        <f t="shared" ca="1" si="65"/>
        <v>46793</v>
      </c>
      <c r="C123" s="23">
        <f t="shared" si="68"/>
        <v>8714.4687500000146</v>
      </c>
      <c r="D123" s="23">
        <f t="shared" si="64"/>
        <v>34.134027777776282</v>
      </c>
    </row>
    <row r="124" spans="1:4" hidden="1" x14ac:dyDescent="0.25">
      <c r="A124" s="2">
        <v>47</v>
      </c>
      <c r="B124" s="36">
        <f t="shared" ca="1" si="65"/>
        <v>46822</v>
      </c>
      <c r="C124" s="23">
        <f t="shared" si="68"/>
        <v>8680.3347222222383</v>
      </c>
      <c r="D124" s="23">
        <f t="shared" si="64"/>
        <v>34.134027777778101</v>
      </c>
    </row>
    <row r="125" spans="1:4" hidden="1" x14ac:dyDescent="0.25">
      <c r="A125" s="2">
        <v>48</v>
      </c>
      <c r="B125" s="36">
        <f t="shared" ca="1" si="65"/>
        <v>46853</v>
      </c>
      <c r="C125" s="23">
        <f t="shared" si="68"/>
        <v>8646.2006944444602</v>
      </c>
      <c r="D125" s="23">
        <f t="shared" si="64"/>
        <v>34.134027777776282</v>
      </c>
    </row>
    <row r="126" spans="1:4" hidden="1" x14ac:dyDescent="0.25">
      <c r="A126" s="2">
        <v>49</v>
      </c>
      <c r="B126" s="36">
        <f t="shared" ca="1" si="65"/>
        <v>46883</v>
      </c>
      <c r="C126" s="23">
        <f t="shared" ref="C126:C137" si="69">P21</f>
        <v>8612.0666666666839</v>
      </c>
      <c r="D126" s="23">
        <f t="shared" si="64"/>
        <v>34.134027777778101</v>
      </c>
    </row>
    <row r="127" spans="1:4" hidden="1" x14ac:dyDescent="0.25">
      <c r="A127" s="2">
        <v>50</v>
      </c>
      <c r="B127" s="36">
        <f t="shared" ca="1" si="65"/>
        <v>46914</v>
      </c>
      <c r="C127" s="23">
        <f t="shared" si="69"/>
        <v>8577.9326388889058</v>
      </c>
      <c r="D127" s="23">
        <f t="shared" si="64"/>
        <v>34.134027777778101</v>
      </c>
    </row>
    <row r="128" spans="1:4" hidden="1" x14ac:dyDescent="0.25">
      <c r="A128" s="2">
        <v>51</v>
      </c>
      <c r="B128" s="36">
        <f t="shared" ca="1" si="65"/>
        <v>46944</v>
      </c>
      <c r="C128" s="23">
        <f t="shared" si="69"/>
        <v>8543.7986111111277</v>
      </c>
      <c r="D128" s="23">
        <f t="shared" si="64"/>
        <v>34.134027777776282</v>
      </c>
    </row>
    <row r="129" spans="1:4" hidden="1" x14ac:dyDescent="0.25">
      <c r="A129" s="2">
        <v>52</v>
      </c>
      <c r="B129" s="36">
        <f t="shared" ca="1" si="65"/>
        <v>46975</v>
      </c>
      <c r="C129" s="23">
        <f t="shared" si="69"/>
        <v>8509.6645833333514</v>
      </c>
      <c r="D129" s="23">
        <f t="shared" si="64"/>
        <v>34.134027777778101</v>
      </c>
    </row>
    <row r="130" spans="1:4" hidden="1" x14ac:dyDescent="0.25">
      <c r="A130" s="2">
        <v>53</v>
      </c>
      <c r="B130" s="36">
        <f t="shared" ca="1" si="65"/>
        <v>47006</v>
      </c>
      <c r="C130" s="23">
        <f t="shared" si="69"/>
        <v>8475.5305555555733</v>
      </c>
      <c r="D130" s="23">
        <f t="shared" si="64"/>
        <v>34.134027777778101</v>
      </c>
    </row>
    <row r="131" spans="1:4" hidden="1" x14ac:dyDescent="0.25">
      <c r="A131" s="2">
        <v>54</v>
      </c>
      <c r="B131" s="36">
        <f t="shared" ca="1" si="65"/>
        <v>47036</v>
      </c>
      <c r="C131" s="23">
        <f t="shared" si="69"/>
        <v>8441.3965277777952</v>
      </c>
      <c r="D131" s="23">
        <f t="shared" si="64"/>
        <v>34.134027777776282</v>
      </c>
    </row>
    <row r="132" spans="1:4" hidden="1" x14ac:dyDescent="0.25">
      <c r="A132" s="2">
        <v>55</v>
      </c>
      <c r="B132" s="36">
        <f t="shared" ca="1" si="65"/>
        <v>47067</v>
      </c>
      <c r="C132" s="23">
        <f t="shared" si="69"/>
        <v>8407.2625000000189</v>
      </c>
      <c r="D132" s="23">
        <f t="shared" si="64"/>
        <v>34.134027777778101</v>
      </c>
    </row>
    <row r="133" spans="1:4" hidden="1" x14ac:dyDescent="0.25">
      <c r="A133" s="2">
        <v>56</v>
      </c>
      <c r="B133" s="36">
        <f t="shared" ca="1" si="65"/>
        <v>47097</v>
      </c>
      <c r="C133" s="23">
        <f t="shared" si="69"/>
        <v>8373.1284722222408</v>
      </c>
      <c r="D133" s="23">
        <f t="shared" si="64"/>
        <v>34.134027777778101</v>
      </c>
    </row>
    <row r="134" spans="1:4" hidden="1" x14ac:dyDescent="0.25">
      <c r="A134" s="2">
        <v>57</v>
      </c>
      <c r="B134" s="36">
        <f t="shared" ca="1" si="65"/>
        <v>47128</v>
      </c>
      <c r="C134" s="23">
        <f t="shared" si="69"/>
        <v>8338.9944444444627</v>
      </c>
      <c r="D134" s="23">
        <f t="shared" si="64"/>
        <v>34.134027777776282</v>
      </c>
    </row>
    <row r="135" spans="1:4" hidden="1" x14ac:dyDescent="0.25">
      <c r="A135" s="2">
        <v>58</v>
      </c>
      <c r="B135" s="36">
        <f t="shared" ca="1" si="65"/>
        <v>47159</v>
      </c>
      <c r="C135" s="23">
        <f t="shared" si="69"/>
        <v>8304.8604166666864</v>
      </c>
      <c r="D135" s="23">
        <f t="shared" si="64"/>
        <v>34.134027777778101</v>
      </c>
    </row>
    <row r="136" spans="1:4" hidden="1" x14ac:dyDescent="0.25">
      <c r="A136" s="2">
        <v>59</v>
      </c>
      <c r="B136" s="36">
        <f t="shared" ca="1" si="65"/>
        <v>47187</v>
      </c>
      <c r="C136" s="23">
        <f t="shared" si="69"/>
        <v>8270.7263888889083</v>
      </c>
      <c r="D136" s="23">
        <f t="shared" si="64"/>
        <v>34.134027777778101</v>
      </c>
    </row>
    <row r="137" spans="1:4" hidden="1" x14ac:dyDescent="0.25">
      <c r="A137" s="2">
        <v>60</v>
      </c>
      <c r="B137" s="36">
        <f t="shared" ca="1" si="65"/>
        <v>47218</v>
      </c>
      <c r="C137" s="23">
        <f t="shared" si="69"/>
        <v>8236.5923611111302</v>
      </c>
      <c r="D137" s="23">
        <f t="shared" si="64"/>
        <v>34.134027777776282</v>
      </c>
    </row>
    <row r="138" spans="1:4" hidden="1" x14ac:dyDescent="0.25">
      <c r="A138" s="2">
        <v>61</v>
      </c>
      <c r="B138" s="36">
        <f t="shared" ca="1" si="65"/>
        <v>47248</v>
      </c>
      <c r="C138" s="23">
        <f t="shared" ref="C138:C149" si="70">S21</f>
        <v>8202.4583333333539</v>
      </c>
      <c r="D138" s="23">
        <f t="shared" si="64"/>
        <v>34.134027777778101</v>
      </c>
    </row>
    <row r="139" spans="1:4" hidden="1" x14ac:dyDescent="0.25">
      <c r="A139" s="2">
        <v>62</v>
      </c>
      <c r="B139" s="36">
        <f t="shared" ca="1" si="65"/>
        <v>47279</v>
      </c>
      <c r="C139" s="23">
        <f t="shared" si="70"/>
        <v>8168.3243055555758</v>
      </c>
      <c r="D139" s="23">
        <f t="shared" si="64"/>
        <v>34.134027777778101</v>
      </c>
    </row>
    <row r="140" spans="1:4" hidden="1" x14ac:dyDescent="0.25">
      <c r="A140" s="2">
        <v>63</v>
      </c>
      <c r="B140" s="36">
        <f t="shared" ca="1" si="65"/>
        <v>47309</v>
      </c>
      <c r="C140" s="23">
        <f t="shared" si="70"/>
        <v>8134.1902777777977</v>
      </c>
      <c r="D140" s="23">
        <f t="shared" si="64"/>
        <v>34.134027777776282</v>
      </c>
    </row>
    <row r="141" spans="1:4" hidden="1" x14ac:dyDescent="0.25">
      <c r="A141" s="2">
        <v>64</v>
      </c>
      <c r="B141" s="36">
        <f t="shared" ca="1" si="65"/>
        <v>47340</v>
      </c>
      <c r="C141" s="23">
        <f t="shared" si="70"/>
        <v>8100.0562500000215</v>
      </c>
      <c r="D141" s="23">
        <f t="shared" si="64"/>
        <v>34.134027777778101</v>
      </c>
    </row>
    <row r="142" spans="1:4" hidden="1" x14ac:dyDescent="0.25">
      <c r="A142" s="2">
        <v>65</v>
      </c>
      <c r="B142" s="36">
        <f t="shared" ca="1" si="65"/>
        <v>47371</v>
      </c>
      <c r="C142" s="23">
        <f t="shared" si="70"/>
        <v>8065.9222222222434</v>
      </c>
      <c r="D142" s="23">
        <f t="shared" si="64"/>
        <v>34.134027777776282</v>
      </c>
    </row>
    <row r="143" spans="1:4" hidden="1" x14ac:dyDescent="0.25">
      <c r="A143" s="2">
        <v>66</v>
      </c>
      <c r="B143" s="36">
        <f t="shared" ca="1" si="65"/>
        <v>47401</v>
      </c>
      <c r="C143" s="23">
        <f t="shared" si="70"/>
        <v>8031.7881944444671</v>
      </c>
      <c r="D143" s="23">
        <f t="shared" ref="D143:D206" si="71">C143-C144</f>
        <v>34.134027777778101</v>
      </c>
    </row>
    <row r="144" spans="1:4" hidden="1" x14ac:dyDescent="0.25">
      <c r="A144" s="2">
        <v>67</v>
      </c>
      <c r="B144" s="36">
        <f t="shared" ref="B144:B207" ca="1" si="72">EDATE(B143,1)</f>
        <v>47432</v>
      </c>
      <c r="C144" s="23">
        <f t="shared" si="70"/>
        <v>7997.654166666689</v>
      </c>
      <c r="D144" s="23">
        <f t="shared" si="71"/>
        <v>34.134027777778101</v>
      </c>
    </row>
    <row r="145" spans="1:4" hidden="1" x14ac:dyDescent="0.25">
      <c r="A145" s="2">
        <v>68</v>
      </c>
      <c r="B145" s="36">
        <f t="shared" ca="1" si="72"/>
        <v>47462</v>
      </c>
      <c r="C145" s="23">
        <f t="shared" si="70"/>
        <v>7963.5201388889109</v>
      </c>
      <c r="D145" s="23">
        <f t="shared" si="71"/>
        <v>34.134027777776282</v>
      </c>
    </row>
    <row r="146" spans="1:4" hidden="1" x14ac:dyDescent="0.25">
      <c r="A146" s="2">
        <v>69</v>
      </c>
      <c r="B146" s="36">
        <f t="shared" ca="1" si="72"/>
        <v>47493</v>
      </c>
      <c r="C146" s="23">
        <f t="shared" si="70"/>
        <v>7929.3861111111346</v>
      </c>
      <c r="D146" s="23">
        <f t="shared" si="71"/>
        <v>34.134027777778101</v>
      </c>
    </row>
    <row r="147" spans="1:4" hidden="1" x14ac:dyDescent="0.25">
      <c r="A147" s="2">
        <v>70</v>
      </c>
      <c r="B147" s="36">
        <f t="shared" ca="1" si="72"/>
        <v>47524</v>
      </c>
      <c r="C147" s="23">
        <f t="shared" si="70"/>
        <v>7895.2520833333565</v>
      </c>
      <c r="D147" s="23">
        <f t="shared" si="71"/>
        <v>34.134027777778101</v>
      </c>
    </row>
    <row r="148" spans="1:4" hidden="1" x14ac:dyDescent="0.25">
      <c r="A148" s="2">
        <v>71</v>
      </c>
      <c r="B148" s="36">
        <f t="shared" ca="1" si="72"/>
        <v>47552</v>
      </c>
      <c r="C148" s="23">
        <f t="shared" si="70"/>
        <v>7861.1180555555784</v>
      </c>
      <c r="D148" s="23">
        <f t="shared" si="71"/>
        <v>34.134027777776282</v>
      </c>
    </row>
    <row r="149" spans="1:4" hidden="1" x14ac:dyDescent="0.25">
      <c r="A149" s="2">
        <v>72</v>
      </c>
      <c r="B149" s="36">
        <f t="shared" ca="1" si="72"/>
        <v>47583</v>
      </c>
      <c r="C149" s="23">
        <f t="shared" si="70"/>
        <v>7826.9840277778021</v>
      </c>
      <c r="D149" s="23">
        <f t="shared" si="71"/>
        <v>34.134027777778101</v>
      </c>
    </row>
    <row r="150" spans="1:4" hidden="1" x14ac:dyDescent="0.25">
      <c r="A150" s="2">
        <v>73</v>
      </c>
      <c r="B150" s="36">
        <f t="shared" ca="1" si="72"/>
        <v>47613</v>
      </c>
      <c r="C150" s="23">
        <f t="shared" ref="C150:C161" si="73">V21</f>
        <v>7792.850000000024</v>
      </c>
      <c r="D150" s="23">
        <f t="shared" si="71"/>
        <v>34.134027777778101</v>
      </c>
    </row>
    <row r="151" spans="1:4" hidden="1" x14ac:dyDescent="0.25">
      <c r="A151" s="2">
        <v>74</v>
      </c>
      <c r="B151" s="36">
        <f t="shared" ca="1" si="72"/>
        <v>47644</v>
      </c>
      <c r="C151" s="23">
        <f t="shared" si="73"/>
        <v>7758.7159722222459</v>
      </c>
      <c r="D151" s="23">
        <f t="shared" si="71"/>
        <v>34.134027777776282</v>
      </c>
    </row>
    <row r="152" spans="1:4" hidden="1" x14ac:dyDescent="0.25">
      <c r="A152" s="2">
        <v>75</v>
      </c>
      <c r="B152" s="36">
        <f t="shared" ca="1" si="72"/>
        <v>47674</v>
      </c>
      <c r="C152" s="23">
        <f t="shared" si="73"/>
        <v>7724.5819444444696</v>
      </c>
      <c r="D152" s="23">
        <f t="shared" si="71"/>
        <v>34.134027777778101</v>
      </c>
    </row>
    <row r="153" spans="1:4" hidden="1" x14ac:dyDescent="0.25">
      <c r="A153" s="2">
        <v>76</v>
      </c>
      <c r="B153" s="36">
        <f t="shared" ca="1" si="72"/>
        <v>47705</v>
      </c>
      <c r="C153" s="23">
        <f t="shared" si="73"/>
        <v>7690.4479166666915</v>
      </c>
      <c r="D153" s="23">
        <f t="shared" si="71"/>
        <v>34.134027777778101</v>
      </c>
    </row>
    <row r="154" spans="1:4" hidden="1" x14ac:dyDescent="0.25">
      <c r="A154" s="2">
        <v>77</v>
      </c>
      <c r="B154" s="36">
        <f t="shared" ca="1" si="72"/>
        <v>47736</v>
      </c>
      <c r="C154" s="23">
        <f t="shared" si="73"/>
        <v>7656.3138888889134</v>
      </c>
      <c r="D154" s="23">
        <f t="shared" si="71"/>
        <v>34.134027777776282</v>
      </c>
    </row>
    <row r="155" spans="1:4" hidden="1" x14ac:dyDescent="0.25">
      <c r="A155" s="2">
        <v>78</v>
      </c>
      <c r="B155" s="36">
        <f t="shared" ca="1" si="72"/>
        <v>47766</v>
      </c>
      <c r="C155" s="23">
        <f t="shared" si="73"/>
        <v>7622.1798611111371</v>
      </c>
      <c r="D155" s="23">
        <f t="shared" si="71"/>
        <v>34.134027777778101</v>
      </c>
    </row>
    <row r="156" spans="1:4" hidden="1" x14ac:dyDescent="0.25">
      <c r="A156" s="2">
        <v>79</v>
      </c>
      <c r="B156" s="36">
        <f t="shared" ca="1" si="72"/>
        <v>47797</v>
      </c>
      <c r="C156" s="23">
        <f t="shared" si="73"/>
        <v>7588.045833333359</v>
      </c>
      <c r="D156" s="23">
        <f t="shared" si="71"/>
        <v>34.134027777778101</v>
      </c>
    </row>
    <row r="157" spans="1:4" hidden="1" x14ac:dyDescent="0.25">
      <c r="A157" s="2">
        <v>80</v>
      </c>
      <c r="B157" s="36">
        <f t="shared" ca="1" si="72"/>
        <v>47827</v>
      </c>
      <c r="C157" s="23">
        <f t="shared" si="73"/>
        <v>7553.9118055555809</v>
      </c>
      <c r="D157" s="23">
        <f t="shared" si="71"/>
        <v>34.134027777776282</v>
      </c>
    </row>
    <row r="158" spans="1:4" hidden="1" x14ac:dyDescent="0.25">
      <c r="A158" s="2">
        <v>81</v>
      </c>
      <c r="B158" s="36">
        <f t="shared" ca="1" si="72"/>
        <v>47858</v>
      </c>
      <c r="C158" s="23">
        <f t="shared" si="73"/>
        <v>7519.7777777778047</v>
      </c>
      <c r="D158" s="23">
        <f t="shared" si="71"/>
        <v>34.134027777778101</v>
      </c>
    </row>
    <row r="159" spans="1:4" hidden="1" x14ac:dyDescent="0.25">
      <c r="A159" s="2">
        <v>82</v>
      </c>
      <c r="B159" s="36">
        <f t="shared" ca="1" si="72"/>
        <v>47889</v>
      </c>
      <c r="C159" s="23">
        <f t="shared" si="73"/>
        <v>7485.6437500000266</v>
      </c>
      <c r="D159" s="23">
        <f t="shared" si="71"/>
        <v>34.134027777776282</v>
      </c>
    </row>
    <row r="160" spans="1:4" hidden="1" x14ac:dyDescent="0.25">
      <c r="A160" s="2">
        <v>83</v>
      </c>
      <c r="B160" s="36">
        <f t="shared" ca="1" si="72"/>
        <v>47917</v>
      </c>
      <c r="C160" s="23">
        <f t="shared" si="73"/>
        <v>7451.5097222222503</v>
      </c>
      <c r="D160" s="23">
        <f t="shared" si="71"/>
        <v>34.134027777778101</v>
      </c>
    </row>
    <row r="161" spans="1:4" hidden="1" x14ac:dyDescent="0.25">
      <c r="A161" s="2">
        <v>84</v>
      </c>
      <c r="B161" s="36">
        <f t="shared" ca="1" si="72"/>
        <v>47948</v>
      </c>
      <c r="C161" s="23">
        <f t="shared" si="73"/>
        <v>7417.3756944444722</v>
      </c>
      <c r="D161" s="23">
        <f t="shared" si="71"/>
        <v>34.134027777778101</v>
      </c>
    </row>
    <row r="162" spans="1:4" hidden="1" x14ac:dyDescent="0.25">
      <c r="A162" s="2">
        <v>85</v>
      </c>
      <c r="B162" s="36">
        <f t="shared" ca="1" si="72"/>
        <v>47978</v>
      </c>
      <c r="C162" s="23">
        <f t="shared" ref="C162:C173" si="74">D36</f>
        <v>7383.2416666666941</v>
      </c>
      <c r="D162" s="23">
        <f t="shared" si="71"/>
        <v>34.134027777776282</v>
      </c>
    </row>
    <row r="163" spans="1:4" hidden="1" x14ac:dyDescent="0.25">
      <c r="A163" s="2">
        <v>86</v>
      </c>
      <c r="B163" s="36">
        <f t="shared" ca="1" si="72"/>
        <v>48009</v>
      </c>
      <c r="C163" s="23">
        <f t="shared" si="74"/>
        <v>7349.1076388889178</v>
      </c>
      <c r="D163" s="23">
        <f t="shared" si="71"/>
        <v>34.134027777778101</v>
      </c>
    </row>
    <row r="164" spans="1:4" hidden="1" x14ac:dyDescent="0.25">
      <c r="A164" s="2">
        <v>87</v>
      </c>
      <c r="B164" s="36">
        <f t="shared" ca="1" si="72"/>
        <v>48039</v>
      </c>
      <c r="C164" s="23">
        <f t="shared" si="74"/>
        <v>7314.9736111111397</v>
      </c>
      <c r="D164" s="23">
        <f t="shared" si="71"/>
        <v>34.134027777778101</v>
      </c>
    </row>
    <row r="165" spans="1:4" hidden="1" x14ac:dyDescent="0.25">
      <c r="A165" s="2">
        <v>88</v>
      </c>
      <c r="B165" s="36">
        <f t="shared" ca="1" si="72"/>
        <v>48070</v>
      </c>
      <c r="C165" s="23">
        <f t="shared" si="74"/>
        <v>7280.8395833333616</v>
      </c>
      <c r="D165" s="23">
        <f t="shared" si="71"/>
        <v>34.134027777776282</v>
      </c>
    </row>
    <row r="166" spans="1:4" hidden="1" x14ac:dyDescent="0.25">
      <c r="A166" s="2">
        <v>89</v>
      </c>
      <c r="B166" s="36">
        <f t="shared" ca="1" si="72"/>
        <v>48101</v>
      </c>
      <c r="C166" s="23">
        <f t="shared" si="74"/>
        <v>7246.7055555555853</v>
      </c>
      <c r="D166" s="23">
        <f t="shared" si="71"/>
        <v>34.134027777778101</v>
      </c>
    </row>
    <row r="167" spans="1:4" hidden="1" x14ac:dyDescent="0.25">
      <c r="A167" s="2">
        <v>90</v>
      </c>
      <c r="B167" s="36">
        <f t="shared" ca="1" si="72"/>
        <v>48131</v>
      </c>
      <c r="C167" s="23">
        <f t="shared" si="74"/>
        <v>7212.5715277778072</v>
      </c>
      <c r="D167" s="23">
        <f t="shared" si="71"/>
        <v>34.134027777778101</v>
      </c>
    </row>
    <row r="168" spans="1:4" hidden="1" x14ac:dyDescent="0.25">
      <c r="A168" s="2">
        <v>91</v>
      </c>
      <c r="B168" s="36">
        <f t="shared" ca="1" si="72"/>
        <v>48162</v>
      </c>
      <c r="C168" s="23">
        <f t="shared" si="74"/>
        <v>7178.4375000000291</v>
      </c>
      <c r="D168" s="23">
        <f t="shared" si="71"/>
        <v>34.134027777776282</v>
      </c>
    </row>
    <row r="169" spans="1:4" hidden="1" x14ac:dyDescent="0.25">
      <c r="A169" s="2">
        <v>92</v>
      </c>
      <c r="B169" s="36">
        <f t="shared" ca="1" si="72"/>
        <v>48192</v>
      </c>
      <c r="C169" s="23">
        <f t="shared" si="74"/>
        <v>7144.3034722222528</v>
      </c>
      <c r="D169" s="23">
        <f t="shared" si="71"/>
        <v>34.134027777778101</v>
      </c>
    </row>
    <row r="170" spans="1:4" hidden="1" x14ac:dyDescent="0.25">
      <c r="A170" s="2">
        <v>93</v>
      </c>
      <c r="B170" s="36">
        <f t="shared" ca="1" si="72"/>
        <v>48223</v>
      </c>
      <c r="C170" s="23">
        <f t="shared" si="74"/>
        <v>7110.1694444444747</v>
      </c>
      <c r="D170" s="23">
        <f t="shared" si="71"/>
        <v>34.134027777778101</v>
      </c>
    </row>
    <row r="171" spans="1:4" hidden="1" x14ac:dyDescent="0.25">
      <c r="A171" s="2">
        <v>94</v>
      </c>
      <c r="B171" s="36">
        <f t="shared" ca="1" si="72"/>
        <v>48254</v>
      </c>
      <c r="C171" s="23">
        <f t="shared" si="74"/>
        <v>7076.0354166666966</v>
      </c>
      <c r="D171" s="23">
        <f t="shared" si="71"/>
        <v>34.134027777776282</v>
      </c>
    </row>
    <row r="172" spans="1:4" hidden="1" x14ac:dyDescent="0.25">
      <c r="A172" s="2">
        <v>95</v>
      </c>
      <c r="B172" s="36">
        <f t="shared" ca="1" si="72"/>
        <v>48283</v>
      </c>
      <c r="C172" s="23">
        <f t="shared" si="74"/>
        <v>7041.9013888889203</v>
      </c>
      <c r="D172" s="23">
        <f t="shared" si="71"/>
        <v>34.134027777778101</v>
      </c>
    </row>
    <row r="173" spans="1:4" hidden="1" x14ac:dyDescent="0.25">
      <c r="A173" s="2">
        <v>96</v>
      </c>
      <c r="B173" s="36">
        <f t="shared" ca="1" si="72"/>
        <v>48314</v>
      </c>
      <c r="C173" s="23">
        <f t="shared" si="74"/>
        <v>7007.7673611111422</v>
      </c>
      <c r="D173" s="23">
        <f t="shared" si="71"/>
        <v>34.134027777778101</v>
      </c>
    </row>
    <row r="174" spans="1:4" hidden="1" x14ac:dyDescent="0.25">
      <c r="A174" s="2">
        <v>97</v>
      </c>
      <c r="B174" s="36">
        <f t="shared" ca="1" si="72"/>
        <v>48344</v>
      </c>
      <c r="C174" s="23">
        <f t="shared" ref="C174:C185" si="75">G36</f>
        <v>6973.6333333333641</v>
      </c>
      <c r="D174" s="23">
        <f t="shared" si="71"/>
        <v>34.134027777776282</v>
      </c>
    </row>
    <row r="175" spans="1:4" hidden="1" x14ac:dyDescent="0.25">
      <c r="A175" s="2">
        <v>98</v>
      </c>
      <c r="B175" s="36">
        <f t="shared" ca="1" si="72"/>
        <v>48375</v>
      </c>
      <c r="C175" s="23">
        <f t="shared" si="75"/>
        <v>6939.4993055555879</v>
      </c>
      <c r="D175" s="23">
        <f t="shared" si="71"/>
        <v>34.134027777778101</v>
      </c>
    </row>
    <row r="176" spans="1:4" hidden="1" x14ac:dyDescent="0.25">
      <c r="A176" s="2">
        <v>99</v>
      </c>
      <c r="B176" s="36">
        <f t="shared" ca="1" si="72"/>
        <v>48405</v>
      </c>
      <c r="C176" s="23">
        <f t="shared" si="75"/>
        <v>6905.3652777778098</v>
      </c>
      <c r="D176" s="23">
        <f t="shared" si="71"/>
        <v>34.134027777776282</v>
      </c>
    </row>
    <row r="177" spans="1:4" hidden="1" x14ac:dyDescent="0.25">
      <c r="A177" s="2">
        <v>100</v>
      </c>
      <c r="B177" s="36">
        <f t="shared" ca="1" si="72"/>
        <v>48436</v>
      </c>
      <c r="C177" s="23">
        <f t="shared" si="75"/>
        <v>6871.2312500000335</v>
      </c>
      <c r="D177" s="23">
        <f t="shared" si="71"/>
        <v>34.134027777778101</v>
      </c>
    </row>
    <row r="178" spans="1:4" hidden="1" x14ac:dyDescent="0.25">
      <c r="A178" s="2">
        <v>101</v>
      </c>
      <c r="B178" s="36">
        <f t="shared" ca="1" si="72"/>
        <v>48467</v>
      </c>
      <c r="C178" s="23">
        <f t="shared" si="75"/>
        <v>6837.0972222222554</v>
      </c>
      <c r="D178" s="23">
        <f t="shared" si="71"/>
        <v>34.134027777778101</v>
      </c>
    </row>
    <row r="179" spans="1:4" hidden="1" x14ac:dyDescent="0.25">
      <c r="A179" s="2">
        <v>102</v>
      </c>
      <c r="B179" s="36">
        <f t="shared" ca="1" si="72"/>
        <v>48497</v>
      </c>
      <c r="C179" s="23">
        <f t="shared" si="75"/>
        <v>6802.9631944444773</v>
      </c>
      <c r="D179" s="23">
        <f t="shared" si="71"/>
        <v>34.134027777776282</v>
      </c>
    </row>
    <row r="180" spans="1:4" hidden="1" x14ac:dyDescent="0.25">
      <c r="A180" s="2">
        <v>103</v>
      </c>
      <c r="B180" s="36">
        <f t="shared" ca="1" si="72"/>
        <v>48528</v>
      </c>
      <c r="C180" s="23">
        <f t="shared" si="75"/>
        <v>6768.829166666701</v>
      </c>
      <c r="D180" s="23">
        <f t="shared" si="71"/>
        <v>34.134027777778101</v>
      </c>
    </row>
    <row r="181" spans="1:4" hidden="1" x14ac:dyDescent="0.25">
      <c r="A181" s="2">
        <v>104</v>
      </c>
      <c r="B181" s="36">
        <f t="shared" ca="1" si="72"/>
        <v>48558</v>
      </c>
      <c r="C181" s="23">
        <f t="shared" si="75"/>
        <v>6734.6951388889229</v>
      </c>
      <c r="D181" s="23">
        <f t="shared" si="71"/>
        <v>34.134027777778101</v>
      </c>
    </row>
    <row r="182" spans="1:4" hidden="1" x14ac:dyDescent="0.25">
      <c r="A182" s="2">
        <v>105</v>
      </c>
      <c r="B182" s="36">
        <f t="shared" ca="1" si="72"/>
        <v>48589</v>
      </c>
      <c r="C182" s="23">
        <f t="shared" si="75"/>
        <v>6700.5611111111448</v>
      </c>
      <c r="D182" s="23">
        <f t="shared" si="71"/>
        <v>34.134027777776282</v>
      </c>
    </row>
    <row r="183" spans="1:4" hidden="1" x14ac:dyDescent="0.25">
      <c r="A183" s="2">
        <v>106</v>
      </c>
      <c r="B183" s="36">
        <f t="shared" ca="1" si="72"/>
        <v>48620</v>
      </c>
      <c r="C183" s="23">
        <f t="shared" si="75"/>
        <v>6666.4270833333685</v>
      </c>
      <c r="D183" s="23">
        <f t="shared" si="71"/>
        <v>34.134027777778101</v>
      </c>
    </row>
    <row r="184" spans="1:4" hidden="1" x14ac:dyDescent="0.25">
      <c r="A184" s="2">
        <v>107</v>
      </c>
      <c r="B184" s="36">
        <f t="shared" ca="1" si="72"/>
        <v>48648</v>
      </c>
      <c r="C184" s="23">
        <f t="shared" si="75"/>
        <v>6632.2930555555904</v>
      </c>
      <c r="D184" s="23">
        <f t="shared" si="71"/>
        <v>34.134027777778101</v>
      </c>
    </row>
    <row r="185" spans="1:4" hidden="1" x14ac:dyDescent="0.25">
      <c r="A185" s="2">
        <v>108</v>
      </c>
      <c r="B185" s="36">
        <f t="shared" ca="1" si="72"/>
        <v>48679</v>
      </c>
      <c r="C185" s="23">
        <f t="shared" si="75"/>
        <v>6598.1590277778123</v>
      </c>
      <c r="D185" s="23">
        <f t="shared" si="71"/>
        <v>34.134027777776282</v>
      </c>
    </row>
    <row r="186" spans="1:4" hidden="1" x14ac:dyDescent="0.25">
      <c r="A186" s="2">
        <v>109</v>
      </c>
      <c r="B186" s="36">
        <f t="shared" ca="1" si="72"/>
        <v>48709</v>
      </c>
      <c r="C186" s="23">
        <f t="shared" ref="C186:C197" si="76">J36</f>
        <v>6564.025000000036</v>
      </c>
      <c r="D186" s="23">
        <f t="shared" si="71"/>
        <v>34.134027777778101</v>
      </c>
    </row>
    <row r="187" spans="1:4" hidden="1" x14ac:dyDescent="0.25">
      <c r="A187" s="2">
        <v>110</v>
      </c>
      <c r="B187" s="36">
        <f t="shared" ca="1" si="72"/>
        <v>48740</v>
      </c>
      <c r="C187" s="23">
        <f t="shared" si="76"/>
        <v>6529.8909722222579</v>
      </c>
      <c r="D187" s="23">
        <f t="shared" si="71"/>
        <v>34.134027777778101</v>
      </c>
    </row>
    <row r="188" spans="1:4" hidden="1" x14ac:dyDescent="0.25">
      <c r="A188" s="2">
        <v>111</v>
      </c>
      <c r="B188" s="36">
        <f t="shared" ca="1" si="72"/>
        <v>48770</v>
      </c>
      <c r="C188" s="23">
        <f t="shared" si="76"/>
        <v>6495.7569444444798</v>
      </c>
      <c r="D188" s="23">
        <f t="shared" si="71"/>
        <v>34.134027777776282</v>
      </c>
    </row>
    <row r="189" spans="1:4" hidden="1" x14ac:dyDescent="0.25">
      <c r="A189" s="2">
        <v>112</v>
      </c>
      <c r="B189" s="36">
        <f t="shared" ca="1" si="72"/>
        <v>48801</v>
      </c>
      <c r="C189" s="23">
        <f t="shared" si="76"/>
        <v>6461.6229166667035</v>
      </c>
      <c r="D189" s="23">
        <f t="shared" si="71"/>
        <v>34.134027777778101</v>
      </c>
    </row>
    <row r="190" spans="1:4" hidden="1" x14ac:dyDescent="0.25">
      <c r="A190" s="2">
        <v>113</v>
      </c>
      <c r="B190" s="36">
        <f t="shared" ca="1" si="72"/>
        <v>48832</v>
      </c>
      <c r="C190" s="23">
        <f t="shared" si="76"/>
        <v>6427.4888888889254</v>
      </c>
      <c r="D190" s="23">
        <f t="shared" si="71"/>
        <v>34.134027777778101</v>
      </c>
    </row>
    <row r="191" spans="1:4" hidden="1" x14ac:dyDescent="0.25">
      <c r="A191" s="2">
        <v>114</v>
      </c>
      <c r="B191" s="36">
        <f t="shared" ca="1" si="72"/>
        <v>48862</v>
      </c>
      <c r="C191" s="23">
        <f t="shared" si="76"/>
        <v>6393.3548611111473</v>
      </c>
      <c r="D191" s="23">
        <f t="shared" si="71"/>
        <v>34.134027777778101</v>
      </c>
    </row>
    <row r="192" spans="1:4" hidden="1" x14ac:dyDescent="0.25">
      <c r="A192" s="2">
        <v>115</v>
      </c>
      <c r="B192" s="36">
        <f t="shared" ca="1" si="72"/>
        <v>48893</v>
      </c>
      <c r="C192" s="23">
        <f t="shared" si="76"/>
        <v>6359.2208333333692</v>
      </c>
      <c r="D192" s="23">
        <f t="shared" si="71"/>
        <v>34.134027777778101</v>
      </c>
    </row>
    <row r="193" spans="1:4" hidden="1" x14ac:dyDescent="0.25">
      <c r="A193" s="2">
        <v>116</v>
      </c>
      <c r="B193" s="36">
        <f t="shared" ca="1" si="72"/>
        <v>48923</v>
      </c>
      <c r="C193" s="23">
        <f t="shared" si="76"/>
        <v>6325.0868055555911</v>
      </c>
      <c r="D193" s="23">
        <f t="shared" si="71"/>
        <v>34.134027777778101</v>
      </c>
    </row>
    <row r="194" spans="1:4" hidden="1" x14ac:dyDescent="0.25">
      <c r="A194" s="2">
        <v>117</v>
      </c>
      <c r="B194" s="36">
        <f t="shared" ca="1" si="72"/>
        <v>48954</v>
      </c>
      <c r="C194" s="23">
        <f t="shared" si="76"/>
        <v>6290.952777777813</v>
      </c>
      <c r="D194" s="23">
        <f t="shared" si="71"/>
        <v>34.134027777776282</v>
      </c>
    </row>
    <row r="195" spans="1:4" hidden="1" x14ac:dyDescent="0.25">
      <c r="A195" s="2">
        <v>118</v>
      </c>
      <c r="B195" s="36">
        <f t="shared" ca="1" si="72"/>
        <v>48985</v>
      </c>
      <c r="C195" s="23">
        <f t="shared" si="76"/>
        <v>6256.8187500000367</v>
      </c>
      <c r="D195" s="23">
        <f t="shared" si="71"/>
        <v>34.134027777778101</v>
      </c>
    </row>
    <row r="196" spans="1:4" hidden="1" x14ac:dyDescent="0.25">
      <c r="A196" s="2">
        <v>119</v>
      </c>
      <c r="B196" s="36">
        <f t="shared" ca="1" si="72"/>
        <v>49013</v>
      </c>
      <c r="C196" s="23">
        <f t="shared" si="76"/>
        <v>6222.6847222222586</v>
      </c>
      <c r="D196" s="23">
        <f t="shared" si="71"/>
        <v>34.134027777778101</v>
      </c>
    </row>
    <row r="197" spans="1:4" hidden="1" x14ac:dyDescent="0.25">
      <c r="A197" s="2">
        <v>120</v>
      </c>
      <c r="B197" s="36">
        <f t="shared" ca="1" si="72"/>
        <v>49044</v>
      </c>
      <c r="C197" s="23">
        <f t="shared" si="76"/>
        <v>6188.5506944444805</v>
      </c>
      <c r="D197" s="23">
        <f t="shared" si="71"/>
        <v>34.134027777778101</v>
      </c>
    </row>
    <row r="198" spans="1:4" hidden="1" x14ac:dyDescent="0.25">
      <c r="A198" s="2">
        <v>121</v>
      </c>
      <c r="B198" s="36">
        <f t="shared" ca="1" si="72"/>
        <v>49074</v>
      </c>
      <c r="C198" s="28">
        <f t="shared" ref="C198:C209" si="77">M36</f>
        <v>6154.4166666667024</v>
      </c>
      <c r="D198" s="23">
        <f t="shared" si="71"/>
        <v>34.134027777778101</v>
      </c>
    </row>
    <row r="199" spans="1:4" hidden="1" x14ac:dyDescent="0.25">
      <c r="A199" s="2">
        <v>122</v>
      </c>
      <c r="B199" s="36">
        <f t="shared" ca="1" si="72"/>
        <v>49105</v>
      </c>
      <c r="C199" s="28">
        <f t="shared" si="77"/>
        <v>6120.2826388889243</v>
      </c>
      <c r="D199" s="23">
        <f t="shared" si="71"/>
        <v>34.134027777778101</v>
      </c>
    </row>
    <row r="200" spans="1:4" hidden="1" x14ac:dyDescent="0.25">
      <c r="A200" s="2">
        <v>123</v>
      </c>
      <c r="B200" s="36">
        <f t="shared" ca="1" si="72"/>
        <v>49135</v>
      </c>
      <c r="C200" s="28">
        <f t="shared" si="77"/>
        <v>6086.1486111111462</v>
      </c>
      <c r="D200" s="23">
        <f t="shared" si="71"/>
        <v>34.134027777778101</v>
      </c>
    </row>
    <row r="201" spans="1:4" hidden="1" x14ac:dyDescent="0.25">
      <c r="A201" s="2">
        <v>124</v>
      </c>
      <c r="B201" s="36">
        <f t="shared" ca="1" si="72"/>
        <v>49166</v>
      </c>
      <c r="C201" s="28">
        <f t="shared" si="77"/>
        <v>6052.0145833333681</v>
      </c>
      <c r="D201" s="23">
        <f t="shared" si="71"/>
        <v>34.134027777778101</v>
      </c>
    </row>
    <row r="202" spans="1:4" hidden="1" x14ac:dyDescent="0.25">
      <c r="A202" s="2">
        <v>125</v>
      </c>
      <c r="B202" s="36">
        <f t="shared" ca="1" si="72"/>
        <v>49197</v>
      </c>
      <c r="C202" s="28">
        <f t="shared" si="77"/>
        <v>6017.88055555559</v>
      </c>
      <c r="D202" s="23">
        <f t="shared" si="71"/>
        <v>34.134027777778101</v>
      </c>
    </row>
    <row r="203" spans="1:4" hidden="1" x14ac:dyDescent="0.25">
      <c r="A203" s="2">
        <v>126</v>
      </c>
      <c r="B203" s="36">
        <f t="shared" ca="1" si="72"/>
        <v>49227</v>
      </c>
      <c r="C203" s="28">
        <f t="shared" si="77"/>
        <v>5983.7465277778119</v>
      </c>
      <c r="D203" s="23">
        <f t="shared" si="71"/>
        <v>34.134027777778101</v>
      </c>
    </row>
    <row r="204" spans="1:4" hidden="1" x14ac:dyDescent="0.25">
      <c r="A204" s="2">
        <v>127</v>
      </c>
      <c r="B204" s="36">
        <f t="shared" ca="1" si="72"/>
        <v>49258</v>
      </c>
      <c r="C204" s="28">
        <f t="shared" si="77"/>
        <v>5949.6125000000338</v>
      </c>
      <c r="D204" s="23">
        <f t="shared" si="71"/>
        <v>34.134027777777192</v>
      </c>
    </row>
    <row r="205" spans="1:4" hidden="1" x14ac:dyDescent="0.25">
      <c r="A205" s="2">
        <v>128</v>
      </c>
      <c r="B205" s="36">
        <f t="shared" ca="1" si="72"/>
        <v>49288</v>
      </c>
      <c r="C205" s="28">
        <f t="shared" si="77"/>
        <v>5915.4784722222566</v>
      </c>
      <c r="D205" s="23">
        <f t="shared" si="71"/>
        <v>34.134027777778101</v>
      </c>
    </row>
    <row r="206" spans="1:4" hidden="1" x14ac:dyDescent="0.25">
      <c r="A206" s="2">
        <v>129</v>
      </c>
      <c r="B206" s="36">
        <f t="shared" ca="1" si="72"/>
        <v>49319</v>
      </c>
      <c r="C206" s="28">
        <f t="shared" si="77"/>
        <v>5881.3444444444785</v>
      </c>
      <c r="D206" s="23">
        <f t="shared" si="71"/>
        <v>34.134027777778101</v>
      </c>
    </row>
    <row r="207" spans="1:4" hidden="1" x14ac:dyDescent="0.25">
      <c r="A207" s="2">
        <v>130</v>
      </c>
      <c r="B207" s="36">
        <f t="shared" ca="1" si="72"/>
        <v>49350</v>
      </c>
      <c r="C207" s="28">
        <f t="shared" si="77"/>
        <v>5847.2104166667004</v>
      </c>
      <c r="D207" s="23">
        <f t="shared" ref="D207:D270" si="78">C207-C208</f>
        <v>34.134027777777192</v>
      </c>
    </row>
    <row r="208" spans="1:4" hidden="1" x14ac:dyDescent="0.25">
      <c r="A208" s="2">
        <v>131</v>
      </c>
      <c r="B208" s="36">
        <f t="shared" ref="B208:B271" ca="1" si="79">EDATE(B207,1)</f>
        <v>49378</v>
      </c>
      <c r="C208" s="28">
        <f t="shared" si="77"/>
        <v>5813.0763888889232</v>
      </c>
      <c r="D208" s="23">
        <f t="shared" si="78"/>
        <v>34.134027777778101</v>
      </c>
    </row>
    <row r="209" spans="1:4" hidden="1" x14ac:dyDescent="0.25">
      <c r="A209" s="2">
        <v>132</v>
      </c>
      <c r="B209" s="36">
        <f t="shared" ca="1" si="79"/>
        <v>49409</v>
      </c>
      <c r="C209" s="28">
        <f t="shared" si="77"/>
        <v>5778.9423611111451</v>
      </c>
      <c r="D209" s="23">
        <f t="shared" si="78"/>
        <v>34.134027777778101</v>
      </c>
    </row>
    <row r="210" spans="1:4" hidden="1" x14ac:dyDescent="0.25">
      <c r="A210" s="2">
        <v>133</v>
      </c>
      <c r="B210" s="36">
        <f t="shared" ca="1" si="79"/>
        <v>49439</v>
      </c>
      <c r="C210" s="28">
        <f t="shared" ref="C210:C221" si="80">P36</f>
        <v>5744.808333333367</v>
      </c>
      <c r="D210" s="23">
        <f t="shared" si="78"/>
        <v>34.134027777778101</v>
      </c>
    </row>
    <row r="211" spans="1:4" hidden="1" x14ac:dyDescent="0.25">
      <c r="A211" s="2">
        <v>134</v>
      </c>
      <c r="B211" s="36">
        <f t="shared" ca="1" si="79"/>
        <v>49470</v>
      </c>
      <c r="C211" s="28">
        <f t="shared" si="80"/>
        <v>5710.6743055555889</v>
      </c>
      <c r="D211" s="23">
        <f t="shared" si="78"/>
        <v>34.134027777778101</v>
      </c>
    </row>
    <row r="212" spans="1:4" hidden="1" x14ac:dyDescent="0.25">
      <c r="A212" s="2">
        <v>135</v>
      </c>
      <c r="B212" s="36">
        <f t="shared" ca="1" si="79"/>
        <v>49500</v>
      </c>
      <c r="C212" s="28">
        <f t="shared" si="80"/>
        <v>5676.5402777778108</v>
      </c>
      <c r="D212" s="23">
        <f t="shared" si="78"/>
        <v>34.134027777778101</v>
      </c>
    </row>
    <row r="213" spans="1:4" hidden="1" x14ac:dyDescent="0.25">
      <c r="A213" s="2">
        <v>136</v>
      </c>
      <c r="B213" s="36">
        <f t="shared" ca="1" si="79"/>
        <v>49531</v>
      </c>
      <c r="C213" s="28">
        <f t="shared" si="80"/>
        <v>5642.4062500000327</v>
      </c>
      <c r="D213" s="23">
        <f t="shared" si="78"/>
        <v>34.134027777778101</v>
      </c>
    </row>
    <row r="214" spans="1:4" hidden="1" x14ac:dyDescent="0.25">
      <c r="A214" s="2">
        <v>137</v>
      </c>
      <c r="B214" s="36">
        <f t="shared" ca="1" si="79"/>
        <v>49562</v>
      </c>
      <c r="C214" s="28">
        <f t="shared" si="80"/>
        <v>5608.2722222222546</v>
      </c>
      <c r="D214" s="23">
        <f t="shared" si="78"/>
        <v>34.134027777778101</v>
      </c>
    </row>
    <row r="215" spans="1:4" hidden="1" x14ac:dyDescent="0.25">
      <c r="A215" s="2">
        <v>138</v>
      </c>
      <c r="B215" s="36">
        <f t="shared" ca="1" si="79"/>
        <v>49592</v>
      </c>
      <c r="C215" s="28">
        <f t="shared" si="80"/>
        <v>5574.1381944444765</v>
      </c>
      <c r="D215" s="23">
        <f t="shared" si="78"/>
        <v>34.134027777778101</v>
      </c>
    </row>
    <row r="216" spans="1:4" hidden="1" x14ac:dyDescent="0.25">
      <c r="A216" s="2">
        <v>139</v>
      </c>
      <c r="B216" s="36">
        <f t="shared" ca="1" si="79"/>
        <v>49623</v>
      </c>
      <c r="C216" s="28">
        <f t="shared" si="80"/>
        <v>5540.0041666666984</v>
      </c>
      <c r="D216" s="23">
        <f t="shared" si="78"/>
        <v>34.134027777777192</v>
      </c>
    </row>
    <row r="217" spans="1:4" hidden="1" x14ac:dyDescent="0.25">
      <c r="A217" s="2">
        <v>140</v>
      </c>
      <c r="B217" s="36">
        <f t="shared" ca="1" si="79"/>
        <v>49653</v>
      </c>
      <c r="C217" s="28">
        <f t="shared" si="80"/>
        <v>5505.8701388889212</v>
      </c>
      <c r="D217" s="23">
        <f t="shared" si="78"/>
        <v>34.134027777778101</v>
      </c>
    </row>
    <row r="218" spans="1:4" hidden="1" x14ac:dyDescent="0.25">
      <c r="A218" s="2">
        <v>141</v>
      </c>
      <c r="B218" s="36">
        <f t="shared" ca="1" si="79"/>
        <v>49684</v>
      </c>
      <c r="C218" s="28">
        <f t="shared" si="80"/>
        <v>5471.7361111111431</v>
      </c>
      <c r="D218" s="23">
        <f t="shared" si="78"/>
        <v>34.134027777778101</v>
      </c>
    </row>
    <row r="219" spans="1:4" hidden="1" x14ac:dyDescent="0.25">
      <c r="A219" s="2">
        <v>142</v>
      </c>
      <c r="B219" s="36">
        <f t="shared" ca="1" si="79"/>
        <v>49715</v>
      </c>
      <c r="C219" s="28">
        <f t="shared" si="80"/>
        <v>5437.602083333365</v>
      </c>
      <c r="D219" s="23">
        <f t="shared" si="78"/>
        <v>34.134027777777192</v>
      </c>
    </row>
    <row r="220" spans="1:4" hidden="1" x14ac:dyDescent="0.25">
      <c r="A220" s="2">
        <v>143</v>
      </c>
      <c r="B220" s="36">
        <f t="shared" ca="1" si="79"/>
        <v>49744</v>
      </c>
      <c r="C220" s="28">
        <f t="shared" si="80"/>
        <v>5403.4680555555879</v>
      </c>
      <c r="D220" s="23">
        <f t="shared" si="78"/>
        <v>34.134027777778101</v>
      </c>
    </row>
    <row r="221" spans="1:4" hidden="1" x14ac:dyDescent="0.25">
      <c r="A221" s="2">
        <v>144</v>
      </c>
      <c r="B221" s="36">
        <f t="shared" ca="1" si="79"/>
        <v>49775</v>
      </c>
      <c r="C221" s="28">
        <f t="shared" si="80"/>
        <v>5369.3340277778098</v>
      </c>
      <c r="D221" s="23">
        <f t="shared" si="78"/>
        <v>34.134027777778101</v>
      </c>
    </row>
    <row r="222" spans="1:4" hidden="1" x14ac:dyDescent="0.25">
      <c r="A222" s="2">
        <v>145</v>
      </c>
      <c r="B222" s="36">
        <f t="shared" ca="1" si="79"/>
        <v>49805</v>
      </c>
      <c r="C222" s="28">
        <f t="shared" ref="C222:C233" si="81">S36</f>
        <v>5335.2000000000317</v>
      </c>
      <c r="D222" s="23">
        <f t="shared" si="78"/>
        <v>34.134027777778101</v>
      </c>
    </row>
    <row r="223" spans="1:4" hidden="1" x14ac:dyDescent="0.25">
      <c r="A223" s="2">
        <v>146</v>
      </c>
      <c r="B223" s="36">
        <f t="shared" ca="1" si="79"/>
        <v>49836</v>
      </c>
      <c r="C223" s="28">
        <f t="shared" si="81"/>
        <v>5301.0659722222535</v>
      </c>
      <c r="D223" s="23">
        <f t="shared" si="78"/>
        <v>34.134027777778101</v>
      </c>
    </row>
    <row r="224" spans="1:4" hidden="1" x14ac:dyDescent="0.25">
      <c r="A224" s="2">
        <v>147</v>
      </c>
      <c r="B224" s="36">
        <f t="shared" ca="1" si="79"/>
        <v>49866</v>
      </c>
      <c r="C224" s="28">
        <f t="shared" si="81"/>
        <v>5266.9319444444754</v>
      </c>
      <c r="D224" s="23">
        <f t="shared" si="78"/>
        <v>34.134027777778101</v>
      </c>
    </row>
    <row r="225" spans="1:4" hidden="1" x14ac:dyDescent="0.25">
      <c r="A225" s="2">
        <v>148</v>
      </c>
      <c r="B225" s="36">
        <f t="shared" ca="1" si="79"/>
        <v>49897</v>
      </c>
      <c r="C225" s="28">
        <f t="shared" si="81"/>
        <v>5232.7979166666973</v>
      </c>
      <c r="D225" s="23">
        <f t="shared" si="78"/>
        <v>34.134027777778101</v>
      </c>
    </row>
    <row r="226" spans="1:4" hidden="1" x14ac:dyDescent="0.25">
      <c r="A226" s="2">
        <v>149</v>
      </c>
      <c r="B226" s="36">
        <f t="shared" ca="1" si="79"/>
        <v>49928</v>
      </c>
      <c r="C226" s="28">
        <f t="shared" si="81"/>
        <v>5198.6638888889192</v>
      </c>
      <c r="D226" s="23">
        <f t="shared" si="78"/>
        <v>34.134027777778101</v>
      </c>
    </row>
    <row r="227" spans="1:4" hidden="1" x14ac:dyDescent="0.25">
      <c r="A227" s="2">
        <v>150</v>
      </c>
      <c r="B227" s="36">
        <f t="shared" ca="1" si="79"/>
        <v>49958</v>
      </c>
      <c r="C227" s="28">
        <f t="shared" si="81"/>
        <v>5164.5298611111411</v>
      </c>
      <c r="D227" s="23">
        <f t="shared" si="78"/>
        <v>34.134027777777192</v>
      </c>
    </row>
    <row r="228" spans="1:4" hidden="1" x14ac:dyDescent="0.25">
      <c r="A228" s="2">
        <v>151</v>
      </c>
      <c r="B228" s="36">
        <f t="shared" ca="1" si="79"/>
        <v>49989</v>
      </c>
      <c r="C228" s="28">
        <f t="shared" si="81"/>
        <v>5130.395833333364</v>
      </c>
      <c r="D228" s="23">
        <f t="shared" si="78"/>
        <v>34.134027777778101</v>
      </c>
    </row>
    <row r="229" spans="1:4" hidden="1" x14ac:dyDescent="0.25">
      <c r="A229" s="2">
        <v>152</v>
      </c>
      <c r="B229" s="36">
        <f t="shared" ca="1" si="79"/>
        <v>50019</v>
      </c>
      <c r="C229" s="28">
        <f t="shared" si="81"/>
        <v>5096.2618055555859</v>
      </c>
      <c r="D229" s="23">
        <f t="shared" si="78"/>
        <v>34.134027777778101</v>
      </c>
    </row>
    <row r="230" spans="1:4" hidden="1" x14ac:dyDescent="0.25">
      <c r="A230" s="2">
        <v>153</v>
      </c>
      <c r="B230" s="36">
        <f t="shared" ca="1" si="79"/>
        <v>50050</v>
      </c>
      <c r="C230" s="28">
        <f t="shared" si="81"/>
        <v>5062.1277777778078</v>
      </c>
      <c r="D230" s="23">
        <f t="shared" si="78"/>
        <v>34.134027777777192</v>
      </c>
    </row>
    <row r="231" spans="1:4" hidden="1" x14ac:dyDescent="0.25">
      <c r="A231" s="2">
        <v>154</v>
      </c>
      <c r="B231" s="36">
        <f t="shared" ca="1" si="79"/>
        <v>50081</v>
      </c>
      <c r="C231" s="28">
        <f t="shared" si="81"/>
        <v>5027.9937500000306</v>
      </c>
      <c r="D231" s="23">
        <f t="shared" si="78"/>
        <v>34.134027777778101</v>
      </c>
    </row>
    <row r="232" spans="1:4" hidden="1" x14ac:dyDescent="0.25">
      <c r="A232" s="2">
        <v>155</v>
      </c>
      <c r="B232" s="36">
        <f t="shared" ca="1" si="79"/>
        <v>50109</v>
      </c>
      <c r="C232" s="28">
        <f t="shared" si="81"/>
        <v>4993.8597222222525</v>
      </c>
      <c r="D232" s="23">
        <f t="shared" si="78"/>
        <v>34.134027777778101</v>
      </c>
    </row>
    <row r="233" spans="1:4" hidden="1" x14ac:dyDescent="0.25">
      <c r="A233" s="2">
        <v>156</v>
      </c>
      <c r="B233" s="36">
        <f t="shared" ca="1" si="79"/>
        <v>50140</v>
      </c>
      <c r="C233" s="28">
        <f t="shared" si="81"/>
        <v>4959.7256944444744</v>
      </c>
      <c r="D233" s="23">
        <f t="shared" si="78"/>
        <v>34.134027777778101</v>
      </c>
    </row>
    <row r="234" spans="1:4" hidden="1" x14ac:dyDescent="0.25">
      <c r="A234" s="2">
        <v>157</v>
      </c>
      <c r="B234" s="36">
        <f t="shared" ca="1" si="79"/>
        <v>50170</v>
      </c>
      <c r="C234" s="28">
        <f t="shared" ref="C234:C245" si="82">V36</f>
        <v>4925.5916666666963</v>
      </c>
      <c r="D234" s="23">
        <f t="shared" si="78"/>
        <v>34.134027777778101</v>
      </c>
    </row>
    <row r="235" spans="1:4" hidden="1" x14ac:dyDescent="0.25">
      <c r="A235" s="2">
        <v>158</v>
      </c>
      <c r="B235" s="36">
        <f t="shared" ca="1" si="79"/>
        <v>50201</v>
      </c>
      <c r="C235" s="28">
        <f t="shared" si="82"/>
        <v>4891.4576388889182</v>
      </c>
      <c r="D235" s="23">
        <f t="shared" si="78"/>
        <v>34.134027777778101</v>
      </c>
    </row>
    <row r="236" spans="1:4" hidden="1" x14ac:dyDescent="0.25">
      <c r="A236" s="2">
        <v>159</v>
      </c>
      <c r="B236" s="36">
        <f t="shared" ca="1" si="79"/>
        <v>50231</v>
      </c>
      <c r="C236" s="28">
        <f t="shared" si="82"/>
        <v>4857.3236111111401</v>
      </c>
      <c r="D236" s="23">
        <f t="shared" si="78"/>
        <v>34.134027777778101</v>
      </c>
    </row>
    <row r="237" spans="1:4" hidden="1" x14ac:dyDescent="0.25">
      <c r="A237" s="2">
        <v>160</v>
      </c>
      <c r="B237" s="36">
        <f t="shared" ca="1" si="79"/>
        <v>50262</v>
      </c>
      <c r="C237" s="28">
        <f t="shared" si="82"/>
        <v>4823.189583333362</v>
      </c>
      <c r="D237" s="23">
        <f t="shared" si="78"/>
        <v>34.134027777778101</v>
      </c>
    </row>
    <row r="238" spans="1:4" hidden="1" x14ac:dyDescent="0.25">
      <c r="A238" s="2">
        <v>161</v>
      </c>
      <c r="B238" s="36">
        <f t="shared" ca="1" si="79"/>
        <v>50293</v>
      </c>
      <c r="C238" s="28">
        <f t="shared" si="82"/>
        <v>4789.0555555555839</v>
      </c>
      <c r="D238" s="23">
        <f t="shared" si="78"/>
        <v>34.134027777778101</v>
      </c>
    </row>
    <row r="239" spans="1:4" hidden="1" x14ac:dyDescent="0.25">
      <c r="A239" s="2">
        <v>162</v>
      </c>
      <c r="B239" s="36">
        <f t="shared" ca="1" si="79"/>
        <v>50323</v>
      </c>
      <c r="C239" s="28">
        <f t="shared" si="82"/>
        <v>4754.9215277778057</v>
      </c>
      <c r="D239" s="23">
        <f t="shared" si="78"/>
        <v>34.134027777777192</v>
      </c>
    </row>
    <row r="240" spans="1:4" hidden="1" x14ac:dyDescent="0.25">
      <c r="A240" s="2">
        <v>163</v>
      </c>
      <c r="B240" s="36">
        <f t="shared" ca="1" si="79"/>
        <v>50354</v>
      </c>
      <c r="C240" s="28">
        <f t="shared" si="82"/>
        <v>4720.7875000000286</v>
      </c>
      <c r="D240" s="23">
        <f t="shared" si="78"/>
        <v>34.134027777778101</v>
      </c>
    </row>
    <row r="241" spans="1:4" hidden="1" x14ac:dyDescent="0.25">
      <c r="A241" s="2">
        <v>164</v>
      </c>
      <c r="B241" s="36">
        <f t="shared" ca="1" si="79"/>
        <v>50384</v>
      </c>
      <c r="C241" s="28">
        <f t="shared" si="82"/>
        <v>4686.6534722222505</v>
      </c>
      <c r="D241" s="23">
        <f t="shared" si="78"/>
        <v>34.134027777778101</v>
      </c>
    </row>
    <row r="242" spans="1:4" hidden="1" x14ac:dyDescent="0.25">
      <c r="A242" s="2">
        <v>165</v>
      </c>
      <c r="B242" s="36">
        <f t="shared" ca="1" si="79"/>
        <v>50415</v>
      </c>
      <c r="C242" s="28">
        <f t="shared" si="82"/>
        <v>4652.5194444444724</v>
      </c>
      <c r="D242" s="23">
        <f t="shared" si="78"/>
        <v>34.134027777777192</v>
      </c>
    </row>
    <row r="243" spans="1:4" hidden="1" x14ac:dyDescent="0.25">
      <c r="A243" s="2">
        <v>166</v>
      </c>
      <c r="B243" s="36">
        <f t="shared" ca="1" si="79"/>
        <v>50446</v>
      </c>
      <c r="C243" s="28">
        <f t="shared" si="82"/>
        <v>4618.3854166666952</v>
      </c>
      <c r="D243" s="23">
        <f t="shared" si="78"/>
        <v>34.134027777778101</v>
      </c>
    </row>
    <row r="244" spans="1:4" hidden="1" x14ac:dyDescent="0.25">
      <c r="A244" s="2">
        <v>167</v>
      </c>
      <c r="B244" s="36">
        <f t="shared" ca="1" si="79"/>
        <v>50474</v>
      </c>
      <c r="C244" s="28">
        <f t="shared" si="82"/>
        <v>4584.2513888889171</v>
      </c>
      <c r="D244" s="23">
        <f t="shared" si="78"/>
        <v>34.134027777778101</v>
      </c>
    </row>
    <row r="245" spans="1:4" hidden="1" x14ac:dyDescent="0.25">
      <c r="A245" s="2">
        <v>168</v>
      </c>
      <c r="B245" s="36">
        <f t="shared" ca="1" si="79"/>
        <v>50505</v>
      </c>
      <c r="C245" s="28">
        <f t="shared" si="82"/>
        <v>4550.117361111139</v>
      </c>
      <c r="D245" s="23">
        <f t="shared" si="78"/>
        <v>34.134027777778101</v>
      </c>
    </row>
    <row r="246" spans="1:4" hidden="1" x14ac:dyDescent="0.25">
      <c r="A246" s="2">
        <v>169</v>
      </c>
      <c r="B246" s="36">
        <f t="shared" ca="1" si="79"/>
        <v>50535</v>
      </c>
      <c r="C246" s="28">
        <f t="shared" ref="C246:C257" si="83">D51</f>
        <v>4515.9833333333609</v>
      </c>
      <c r="D246" s="23">
        <f t="shared" si="78"/>
        <v>34.134027777778101</v>
      </c>
    </row>
    <row r="247" spans="1:4" hidden="1" x14ac:dyDescent="0.25">
      <c r="A247" s="2">
        <v>170</v>
      </c>
      <c r="B247" s="36">
        <f t="shared" ca="1" si="79"/>
        <v>50566</v>
      </c>
      <c r="C247" s="28">
        <f t="shared" si="83"/>
        <v>4481.8493055555828</v>
      </c>
      <c r="D247" s="23">
        <f t="shared" si="78"/>
        <v>34.134027777778101</v>
      </c>
    </row>
    <row r="248" spans="1:4" hidden="1" x14ac:dyDescent="0.25">
      <c r="A248" s="2">
        <v>171</v>
      </c>
      <c r="B248" s="36">
        <f t="shared" ca="1" si="79"/>
        <v>50596</v>
      </c>
      <c r="C248" s="28">
        <f t="shared" si="83"/>
        <v>4447.7152777778047</v>
      </c>
      <c r="D248" s="23">
        <f t="shared" si="78"/>
        <v>34.134027777778101</v>
      </c>
    </row>
    <row r="249" spans="1:4" hidden="1" x14ac:dyDescent="0.25">
      <c r="A249" s="2">
        <v>172</v>
      </c>
      <c r="B249" s="36">
        <f t="shared" ca="1" si="79"/>
        <v>50627</v>
      </c>
      <c r="C249" s="28">
        <f t="shared" si="83"/>
        <v>4413.5812500000266</v>
      </c>
      <c r="D249" s="23">
        <f t="shared" si="78"/>
        <v>34.134027777778101</v>
      </c>
    </row>
    <row r="250" spans="1:4" hidden="1" x14ac:dyDescent="0.25">
      <c r="A250" s="2">
        <v>173</v>
      </c>
      <c r="B250" s="36">
        <f t="shared" ca="1" si="79"/>
        <v>50658</v>
      </c>
      <c r="C250" s="28">
        <f t="shared" si="83"/>
        <v>4379.4472222222485</v>
      </c>
      <c r="D250" s="23">
        <f t="shared" si="78"/>
        <v>34.134027777777192</v>
      </c>
    </row>
    <row r="251" spans="1:4" hidden="1" x14ac:dyDescent="0.25">
      <c r="A251" s="2">
        <v>174</v>
      </c>
      <c r="B251" s="36">
        <f t="shared" ca="1" si="79"/>
        <v>50688</v>
      </c>
      <c r="C251" s="28">
        <f t="shared" si="83"/>
        <v>4345.3131944444713</v>
      </c>
      <c r="D251" s="23">
        <f t="shared" si="78"/>
        <v>34.134027777778101</v>
      </c>
    </row>
    <row r="252" spans="1:4" hidden="1" x14ac:dyDescent="0.25">
      <c r="A252" s="2">
        <v>175</v>
      </c>
      <c r="B252" s="36">
        <f t="shared" ca="1" si="79"/>
        <v>50719</v>
      </c>
      <c r="C252" s="28">
        <f t="shared" si="83"/>
        <v>4311.1791666666932</v>
      </c>
      <c r="D252" s="23">
        <f t="shared" si="78"/>
        <v>34.134027777778101</v>
      </c>
    </row>
    <row r="253" spans="1:4" hidden="1" x14ac:dyDescent="0.25">
      <c r="A253" s="2">
        <v>176</v>
      </c>
      <c r="B253" s="36">
        <f t="shared" ca="1" si="79"/>
        <v>50749</v>
      </c>
      <c r="C253" s="28">
        <f t="shared" si="83"/>
        <v>4277.0451388889151</v>
      </c>
      <c r="D253" s="23">
        <f t="shared" si="78"/>
        <v>34.134027777777192</v>
      </c>
    </row>
    <row r="254" spans="1:4" hidden="1" x14ac:dyDescent="0.25">
      <c r="A254" s="2">
        <v>177</v>
      </c>
      <c r="B254" s="36">
        <f t="shared" ca="1" si="79"/>
        <v>50780</v>
      </c>
      <c r="C254" s="28">
        <f t="shared" si="83"/>
        <v>4242.9111111111379</v>
      </c>
      <c r="D254" s="23">
        <f t="shared" si="78"/>
        <v>34.134027777778101</v>
      </c>
    </row>
    <row r="255" spans="1:4" hidden="1" x14ac:dyDescent="0.25">
      <c r="A255" s="2">
        <v>178</v>
      </c>
      <c r="B255" s="36">
        <f t="shared" ca="1" si="79"/>
        <v>50811</v>
      </c>
      <c r="C255" s="28">
        <f t="shared" si="83"/>
        <v>4208.7770833333598</v>
      </c>
      <c r="D255" s="23">
        <f t="shared" si="78"/>
        <v>34.134027777778101</v>
      </c>
    </row>
    <row r="256" spans="1:4" hidden="1" x14ac:dyDescent="0.25">
      <c r="A256" s="2">
        <v>179</v>
      </c>
      <c r="B256" s="36">
        <f t="shared" ca="1" si="79"/>
        <v>50839</v>
      </c>
      <c r="C256" s="28">
        <f t="shared" si="83"/>
        <v>4174.6430555555817</v>
      </c>
      <c r="D256" s="23">
        <f t="shared" si="78"/>
        <v>34.134027777778101</v>
      </c>
    </row>
    <row r="257" spans="1:4" hidden="1" x14ac:dyDescent="0.25">
      <c r="A257" s="2">
        <v>180</v>
      </c>
      <c r="B257" s="36">
        <f t="shared" ca="1" si="79"/>
        <v>50870</v>
      </c>
      <c r="C257" s="28">
        <f t="shared" si="83"/>
        <v>4140.5090277778036</v>
      </c>
      <c r="D257" s="23">
        <f t="shared" si="78"/>
        <v>34.134027777777192</v>
      </c>
    </row>
    <row r="258" spans="1:4" hidden="1" x14ac:dyDescent="0.25">
      <c r="A258" s="2">
        <v>181</v>
      </c>
      <c r="B258" s="36">
        <f t="shared" ca="1" si="79"/>
        <v>50900</v>
      </c>
      <c r="C258" s="28">
        <f t="shared" ref="C258:C269" si="84">G51</f>
        <v>4106.3750000000264</v>
      </c>
      <c r="D258" s="23">
        <f t="shared" si="78"/>
        <v>34.134027777777646</v>
      </c>
    </row>
    <row r="259" spans="1:4" hidden="1" x14ac:dyDescent="0.25">
      <c r="A259" s="2">
        <v>182</v>
      </c>
      <c r="B259" s="36">
        <f t="shared" ca="1" si="79"/>
        <v>50931</v>
      </c>
      <c r="C259" s="28">
        <f t="shared" si="84"/>
        <v>4072.2409722222487</v>
      </c>
      <c r="D259" s="23">
        <f t="shared" si="78"/>
        <v>34.134027777777646</v>
      </c>
    </row>
    <row r="260" spans="1:4" hidden="1" x14ac:dyDescent="0.25">
      <c r="A260" s="2">
        <v>183</v>
      </c>
      <c r="B260" s="36">
        <f t="shared" ca="1" si="79"/>
        <v>50961</v>
      </c>
      <c r="C260" s="28">
        <f t="shared" si="84"/>
        <v>4038.1069444444711</v>
      </c>
      <c r="D260" s="23">
        <f t="shared" si="78"/>
        <v>34.134027777777646</v>
      </c>
    </row>
    <row r="261" spans="1:4" hidden="1" x14ac:dyDescent="0.25">
      <c r="A261" s="2">
        <v>184</v>
      </c>
      <c r="B261" s="36">
        <f t="shared" ca="1" si="79"/>
        <v>50992</v>
      </c>
      <c r="C261" s="28">
        <f t="shared" si="84"/>
        <v>4003.9729166666934</v>
      </c>
      <c r="D261" s="23">
        <f t="shared" si="78"/>
        <v>34.134027777777646</v>
      </c>
    </row>
    <row r="262" spans="1:4" hidden="1" x14ac:dyDescent="0.25">
      <c r="A262" s="2">
        <v>185</v>
      </c>
      <c r="B262" s="36">
        <f t="shared" ca="1" si="79"/>
        <v>51023</v>
      </c>
      <c r="C262" s="28">
        <f t="shared" si="84"/>
        <v>3969.8388888889158</v>
      </c>
      <c r="D262" s="23">
        <f t="shared" si="78"/>
        <v>34.134027777778101</v>
      </c>
    </row>
    <row r="263" spans="1:4" hidden="1" x14ac:dyDescent="0.25">
      <c r="A263" s="2">
        <v>186</v>
      </c>
      <c r="B263" s="36">
        <f t="shared" ca="1" si="79"/>
        <v>51053</v>
      </c>
      <c r="C263" s="28">
        <f t="shared" si="84"/>
        <v>3935.7048611111377</v>
      </c>
      <c r="D263" s="23">
        <f t="shared" si="78"/>
        <v>34.134027777777192</v>
      </c>
    </row>
    <row r="264" spans="1:4" hidden="1" x14ac:dyDescent="0.25">
      <c r="A264" s="2">
        <v>187</v>
      </c>
      <c r="B264" s="36">
        <f t="shared" ca="1" si="79"/>
        <v>51084</v>
      </c>
      <c r="C264" s="28">
        <f t="shared" si="84"/>
        <v>3901.5708333333605</v>
      </c>
      <c r="D264" s="23">
        <f t="shared" si="78"/>
        <v>34.134027777778101</v>
      </c>
    </row>
    <row r="265" spans="1:4" hidden="1" x14ac:dyDescent="0.25">
      <c r="A265" s="2">
        <v>188</v>
      </c>
      <c r="B265" s="36">
        <f t="shared" ca="1" si="79"/>
        <v>51114</v>
      </c>
      <c r="C265" s="28">
        <f t="shared" si="84"/>
        <v>3867.4368055555824</v>
      </c>
      <c r="D265" s="23">
        <f t="shared" si="78"/>
        <v>34.134027777777646</v>
      </c>
    </row>
    <row r="266" spans="1:4" hidden="1" x14ac:dyDescent="0.25">
      <c r="A266" s="2">
        <v>189</v>
      </c>
      <c r="B266" s="36">
        <f t="shared" ca="1" si="79"/>
        <v>51145</v>
      </c>
      <c r="C266" s="28">
        <f t="shared" si="84"/>
        <v>3833.3027777778047</v>
      </c>
      <c r="D266" s="23">
        <f t="shared" si="78"/>
        <v>34.134027777777646</v>
      </c>
    </row>
    <row r="267" spans="1:4" hidden="1" x14ac:dyDescent="0.25">
      <c r="A267" s="2">
        <v>190</v>
      </c>
      <c r="B267" s="36">
        <f t="shared" ca="1" si="79"/>
        <v>51176</v>
      </c>
      <c r="C267" s="28">
        <f t="shared" si="84"/>
        <v>3799.1687500000271</v>
      </c>
      <c r="D267" s="23">
        <f t="shared" si="78"/>
        <v>34.134027777777646</v>
      </c>
    </row>
    <row r="268" spans="1:4" hidden="1" x14ac:dyDescent="0.25">
      <c r="A268" s="2">
        <v>191</v>
      </c>
      <c r="B268" s="36">
        <f t="shared" ca="1" si="79"/>
        <v>51205</v>
      </c>
      <c r="C268" s="28">
        <f t="shared" si="84"/>
        <v>3765.0347222222495</v>
      </c>
      <c r="D268" s="23">
        <f t="shared" si="78"/>
        <v>34.134027777777646</v>
      </c>
    </row>
    <row r="269" spans="1:4" hidden="1" x14ac:dyDescent="0.25">
      <c r="A269" s="2">
        <v>192</v>
      </c>
      <c r="B269" s="36">
        <f t="shared" ca="1" si="79"/>
        <v>51236</v>
      </c>
      <c r="C269" s="28">
        <f t="shared" si="84"/>
        <v>3730.9006944444718</v>
      </c>
      <c r="D269" s="23">
        <f t="shared" si="78"/>
        <v>34.134027777778101</v>
      </c>
    </row>
    <row r="270" spans="1:4" hidden="1" x14ac:dyDescent="0.25">
      <c r="A270" s="2">
        <v>193</v>
      </c>
      <c r="B270" s="36">
        <f t="shared" ca="1" si="79"/>
        <v>51266</v>
      </c>
      <c r="C270" s="28">
        <f t="shared" ref="C270:C281" si="85">J51</f>
        <v>3696.7666666666937</v>
      </c>
      <c r="D270" s="23">
        <f t="shared" si="78"/>
        <v>34.134027777777192</v>
      </c>
    </row>
    <row r="271" spans="1:4" hidden="1" x14ac:dyDescent="0.25">
      <c r="A271" s="2">
        <v>194</v>
      </c>
      <c r="B271" s="36">
        <f t="shared" ca="1" si="79"/>
        <v>51297</v>
      </c>
      <c r="C271" s="28">
        <f t="shared" si="85"/>
        <v>3662.6326388889165</v>
      </c>
      <c r="D271" s="23">
        <f t="shared" ref="D271:D317" si="86">C271-C272</f>
        <v>34.134027777778101</v>
      </c>
    </row>
    <row r="272" spans="1:4" hidden="1" x14ac:dyDescent="0.25">
      <c r="A272" s="2">
        <v>195</v>
      </c>
      <c r="B272" s="36">
        <f t="shared" ref="B272:B317" ca="1" si="87">EDATE(B271,1)</f>
        <v>51327</v>
      </c>
      <c r="C272" s="28">
        <f t="shared" si="85"/>
        <v>3628.4986111111384</v>
      </c>
      <c r="D272" s="23">
        <f t="shared" si="86"/>
        <v>34.134027777777192</v>
      </c>
    </row>
    <row r="273" spans="1:4" hidden="1" x14ac:dyDescent="0.25">
      <c r="A273" s="2">
        <v>196</v>
      </c>
      <c r="B273" s="36">
        <f t="shared" ca="1" si="87"/>
        <v>51358</v>
      </c>
      <c r="C273" s="28">
        <f t="shared" si="85"/>
        <v>3594.3645833333612</v>
      </c>
      <c r="D273" s="23">
        <f t="shared" si="86"/>
        <v>34.134027777778101</v>
      </c>
    </row>
    <row r="274" spans="1:4" hidden="1" x14ac:dyDescent="0.25">
      <c r="A274" s="2">
        <v>197</v>
      </c>
      <c r="B274" s="36">
        <f t="shared" ca="1" si="87"/>
        <v>51389</v>
      </c>
      <c r="C274" s="28">
        <f t="shared" si="85"/>
        <v>3560.2305555555831</v>
      </c>
      <c r="D274" s="23">
        <f t="shared" si="86"/>
        <v>34.134027777777646</v>
      </c>
    </row>
    <row r="275" spans="1:4" hidden="1" x14ac:dyDescent="0.25">
      <c r="A275" s="2">
        <v>198</v>
      </c>
      <c r="B275" s="36">
        <f t="shared" ca="1" si="87"/>
        <v>51419</v>
      </c>
      <c r="C275" s="28">
        <f t="shared" si="85"/>
        <v>3526.0965277778055</v>
      </c>
      <c r="D275" s="23">
        <f t="shared" si="86"/>
        <v>34.134027777777646</v>
      </c>
    </row>
    <row r="276" spans="1:4" hidden="1" x14ac:dyDescent="0.25">
      <c r="A276" s="2">
        <v>199</v>
      </c>
      <c r="B276" s="36">
        <f t="shared" ca="1" si="87"/>
        <v>51450</v>
      </c>
      <c r="C276" s="28">
        <f t="shared" si="85"/>
        <v>3491.9625000000278</v>
      </c>
      <c r="D276" s="23">
        <f t="shared" si="86"/>
        <v>34.134027777777646</v>
      </c>
    </row>
    <row r="277" spans="1:4" hidden="1" x14ac:dyDescent="0.25">
      <c r="A277" s="2">
        <v>200</v>
      </c>
      <c r="B277" s="36">
        <f t="shared" ca="1" si="87"/>
        <v>51480</v>
      </c>
      <c r="C277" s="28">
        <f t="shared" si="85"/>
        <v>3457.8284722222502</v>
      </c>
      <c r="D277" s="23">
        <f t="shared" si="86"/>
        <v>34.134027777777646</v>
      </c>
    </row>
    <row r="278" spans="1:4" hidden="1" x14ac:dyDescent="0.25">
      <c r="A278" s="2">
        <v>201</v>
      </c>
      <c r="B278" s="36">
        <f t="shared" ca="1" si="87"/>
        <v>51511</v>
      </c>
      <c r="C278" s="28">
        <f t="shared" si="85"/>
        <v>3423.6944444444725</v>
      </c>
      <c r="D278" s="23">
        <f t="shared" si="86"/>
        <v>34.134027777778101</v>
      </c>
    </row>
    <row r="279" spans="1:4" hidden="1" x14ac:dyDescent="0.25">
      <c r="A279" s="2">
        <v>202</v>
      </c>
      <c r="B279" s="36">
        <f t="shared" ca="1" si="87"/>
        <v>51542</v>
      </c>
      <c r="C279" s="28">
        <f t="shared" si="85"/>
        <v>3389.5604166666944</v>
      </c>
      <c r="D279" s="23">
        <f t="shared" si="86"/>
        <v>34.134027777777192</v>
      </c>
    </row>
    <row r="280" spans="1:4" hidden="1" x14ac:dyDescent="0.25">
      <c r="A280" s="2">
        <v>203</v>
      </c>
      <c r="B280" s="36">
        <f t="shared" ca="1" si="87"/>
        <v>51570</v>
      </c>
      <c r="C280" s="28">
        <f t="shared" si="85"/>
        <v>3355.4263888889172</v>
      </c>
      <c r="D280" s="23">
        <f t="shared" si="86"/>
        <v>34.134027777778101</v>
      </c>
    </row>
    <row r="281" spans="1:4" hidden="1" x14ac:dyDescent="0.25">
      <c r="A281" s="2">
        <v>204</v>
      </c>
      <c r="B281" s="36">
        <f t="shared" ca="1" si="87"/>
        <v>51601</v>
      </c>
      <c r="C281" s="28">
        <f t="shared" si="85"/>
        <v>3321.2923611111391</v>
      </c>
      <c r="D281" s="23">
        <f t="shared" si="86"/>
        <v>34.134027777777192</v>
      </c>
    </row>
    <row r="282" spans="1:4" hidden="1" x14ac:dyDescent="0.25">
      <c r="A282" s="2">
        <v>205</v>
      </c>
      <c r="B282" s="36">
        <f t="shared" ca="1" si="87"/>
        <v>51631</v>
      </c>
      <c r="C282" s="28">
        <f>M51</f>
        <v>3287.158333333362</v>
      </c>
      <c r="D282" s="23">
        <f t="shared" si="86"/>
        <v>34.134027777778101</v>
      </c>
    </row>
    <row r="283" spans="1:4" hidden="1" x14ac:dyDescent="0.25">
      <c r="A283" s="2">
        <v>206</v>
      </c>
      <c r="B283" s="36">
        <f t="shared" ca="1" si="87"/>
        <v>51662</v>
      </c>
      <c r="C283" s="28">
        <f t="shared" ref="C283:C293" si="88">M52</f>
        <v>3253.0243055555839</v>
      </c>
      <c r="D283" s="23">
        <f t="shared" si="86"/>
        <v>34.134027777777646</v>
      </c>
    </row>
    <row r="284" spans="1:4" hidden="1" x14ac:dyDescent="0.25">
      <c r="A284" s="2">
        <v>207</v>
      </c>
      <c r="B284" s="36">
        <f t="shared" ca="1" si="87"/>
        <v>51692</v>
      </c>
      <c r="C284" s="28">
        <f t="shared" si="88"/>
        <v>3218.8902777778062</v>
      </c>
      <c r="D284" s="23">
        <f t="shared" si="86"/>
        <v>34.134027777777646</v>
      </c>
    </row>
    <row r="285" spans="1:4" hidden="1" x14ac:dyDescent="0.25">
      <c r="A285" s="2">
        <v>208</v>
      </c>
      <c r="B285" s="36">
        <f t="shared" ca="1" si="87"/>
        <v>51723</v>
      </c>
      <c r="C285" s="28">
        <f t="shared" si="88"/>
        <v>3184.7562500000286</v>
      </c>
      <c r="D285" s="23">
        <f t="shared" si="86"/>
        <v>34.134027777777646</v>
      </c>
    </row>
    <row r="286" spans="1:4" hidden="1" x14ac:dyDescent="0.25">
      <c r="A286" s="2">
        <v>209</v>
      </c>
      <c r="B286" s="36">
        <f t="shared" ca="1" si="87"/>
        <v>51754</v>
      </c>
      <c r="C286" s="28">
        <f t="shared" si="88"/>
        <v>3150.6222222222509</v>
      </c>
      <c r="D286" s="23">
        <f t="shared" si="86"/>
        <v>34.134027777777646</v>
      </c>
    </row>
    <row r="287" spans="1:4" hidden="1" x14ac:dyDescent="0.25">
      <c r="A287" s="2">
        <v>210</v>
      </c>
      <c r="B287" s="36">
        <f t="shared" ca="1" si="87"/>
        <v>51784</v>
      </c>
      <c r="C287" s="28">
        <f t="shared" si="88"/>
        <v>3116.4881944444733</v>
      </c>
      <c r="D287" s="23">
        <f t="shared" si="86"/>
        <v>34.134027777778101</v>
      </c>
    </row>
    <row r="288" spans="1:4" hidden="1" x14ac:dyDescent="0.25">
      <c r="A288" s="2">
        <v>211</v>
      </c>
      <c r="B288" s="36">
        <f t="shared" ca="1" si="87"/>
        <v>51815</v>
      </c>
      <c r="C288" s="28">
        <f t="shared" si="88"/>
        <v>3082.3541666666952</v>
      </c>
      <c r="D288" s="23">
        <f t="shared" si="86"/>
        <v>34.134027777777646</v>
      </c>
    </row>
    <row r="289" spans="1:4" hidden="1" x14ac:dyDescent="0.25">
      <c r="A289" s="2">
        <v>212</v>
      </c>
      <c r="B289" s="36">
        <f t="shared" ca="1" si="87"/>
        <v>51845</v>
      </c>
      <c r="C289" s="28">
        <f t="shared" si="88"/>
        <v>3048.2201388889175</v>
      </c>
      <c r="D289" s="23">
        <f t="shared" si="86"/>
        <v>34.134027777778101</v>
      </c>
    </row>
    <row r="290" spans="1:4" hidden="1" x14ac:dyDescent="0.25">
      <c r="A290" s="2">
        <v>213</v>
      </c>
      <c r="B290" s="36">
        <f t="shared" ca="1" si="87"/>
        <v>51876</v>
      </c>
      <c r="C290" s="28">
        <f t="shared" si="88"/>
        <v>3014.0861111111394</v>
      </c>
      <c r="D290" s="23">
        <f t="shared" si="86"/>
        <v>34.134027777777646</v>
      </c>
    </row>
    <row r="291" spans="1:4" hidden="1" x14ac:dyDescent="0.25">
      <c r="A291" s="2">
        <v>214</v>
      </c>
      <c r="B291" s="36">
        <f t="shared" ca="1" si="87"/>
        <v>51907</v>
      </c>
      <c r="C291" s="28">
        <f t="shared" si="88"/>
        <v>2979.9520833333618</v>
      </c>
      <c r="D291" s="23">
        <f t="shared" si="86"/>
        <v>34.134027777778101</v>
      </c>
    </row>
    <row r="292" spans="1:4" hidden="1" x14ac:dyDescent="0.25">
      <c r="A292" s="2">
        <v>215</v>
      </c>
      <c r="B292" s="36">
        <f t="shared" ca="1" si="87"/>
        <v>51935</v>
      </c>
      <c r="C292" s="28">
        <f t="shared" si="88"/>
        <v>2945.8180555555837</v>
      </c>
      <c r="D292" s="23">
        <f t="shared" si="86"/>
        <v>34.134027777777646</v>
      </c>
    </row>
    <row r="293" spans="1:4" hidden="1" x14ac:dyDescent="0.25">
      <c r="A293" s="2">
        <v>216</v>
      </c>
      <c r="B293" s="36">
        <f t="shared" ca="1" si="87"/>
        <v>51966</v>
      </c>
      <c r="C293" s="28">
        <f t="shared" si="88"/>
        <v>2911.684027777806</v>
      </c>
      <c r="D293" s="23">
        <f t="shared" si="86"/>
        <v>34.134027777777646</v>
      </c>
    </row>
    <row r="294" spans="1:4" hidden="1" x14ac:dyDescent="0.25">
      <c r="A294" s="2">
        <v>217</v>
      </c>
      <c r="B294" s="36">
        <f t="shared" ca="1" si="87"/>
        <v>51996</v>
      </c>
      <c r="C294" s="23">
        <f>P51</f>
        <v>2877.5500000000284</v>
      </c>
      <c r="D294" s="23">
        <f t="shared" si="86"/>
        <v>34.134027777778101</v>
      </c>
    </row>
    <row r="295" spans="1:4" hidden="1" x14ac:dyDescent="0.25">
      <c r="A295" s="2">
        <v>218</v>
      </c>
      <c r="B295" s="36">
        <f t="shared" ca="1" si="87"/>
        <v>52027</v>
      </c>
      <c r="C295" s="23">
        <f t="shared" ref="C295:C304" si="89">P52</f>
        <v>2843.4159722222503</v>
      </c>
      <c r="D295" s="23">
        <f t="shared" si="86"/>
        <v>34.134027777777646</v>
      </c>
    </row>
    <row r="296" spans="1:4" hidden="1" x14ac:dyDescent="0.25">
      <c r="A296" s="2">
        <v>219</v>
      </c>
      <c r="B296" s="36">
        <f t="shared" ca="1" si="87"/>
        <v>52057</v>
      </c>
      <c r="C296" s="23">
        <f t="shared" si="89"/>
        <v>2809.2819444444726</v>
      </c>
      <c r="D296" s="23">
        <f t="shared" si="86"/>
        <v>34.134027777777646</v>
      </c>
    </row>
    <row r="297" spans="1:4" hidden="1" x14ac:dyDescent="0.25">
      <c r="A297" s="2">
        <v>220</v>
      </c>
      <c r="B297" s="36">
        <f t="shared" ca="1" si="87"/>
        <v>52088</v>
      </c>
      <c r="C297" s="23">
        <f t="shared" si="89"/>
        <v>2775.147916666695</v>
      </c>
      <c r="D297" s="23">
        <f t="shared" si="86"/>
        <v>34.134027777778101</v>
      </c>
    </row>
    <row r="298" spans="1:4" hidden="1" x14ac:dyDescent="0.25">
      <c r="A298" s="2">
        <v>221</v>
      </c>
      <c r="B298" s="36">
        <f t="shared" ca="1" si="87"/>
        <v>52119</v>
      </c>
      <c r="C298" s="23">
        <f t="shared" si="89"/>
        <v>2741.0138888889169</v>
      </c>
      <c r="D298" s="23">
        <f t="shared" si="86"/>
        <v>34.134027777777646</v>
      </c>
    </row>
    <row r="299" spans="1:4" hidden="1" x14ac:dyDescent="0.25">
      <c r="A299" s="2">
        <v>222</v>
      </c>
      <c r="B299" s="36">
        <f t="shared" ca="1" si="87"/>
        <v>52149</v>
      </c>
      <c r="C299" s="23">
        <f t="shared" si="89"/>
        <v>2706.8798611111392</v>
      </c>
      <c r="D299" s="23">
        <f t="shared" si="86"/>
        <v>34.134027777777646</v>
      </c>
    </row>
    <row r="300" spans="1:4" hidden="1" x14ac:dyDescent="0.25">
      <c r="A300" s="2">
        <v>223</v>
      </c>
      <c r="B300" s="36">
        <f t="shared" ca="1" si="87"/>
        <v>52180</v>
      </c>
      <c r="C300" s="23">
        <f t="shared" si="89"/>
        <v>2672.7458333333616</v>
      </c>
      <c r="D300" s="23">
        <f t="shared" si="86"/>
        <v>34.134027777778101</v>
      </c>
    </row>
    <row r="301" spans="1:4" hidden="1" x14ac:dyDescent="0.25">
      <c r="A301" s="2">
        <v>224</v>
      </c>
      <c r="B301" s="36">
        <f t="shared" ca="1" si="87"/>
        <v>52210</v>
      </c>
      <c r="C301" s="23">
        <f t="shared" si="89"/>
        <v>2638.6118055555835</v>
      </c>
      <c r="D301" s="23">
        <f t="shared" si="86"/>
        <v>34.134027777778101</v>
      </c>
    </row>
    <row r="302" spans="1:4" hidden="1" x14ac:dyDescent="0.25">
      <c r="A302" s="2">
        <v>225</v>
      </c>
      <c r="B302" s="36">
        <f t="shared" ca="1" si="87"/>
        <v>52241</v>
      </c>
      <c r="C302" s="23">
        <f t="shared" si="89"/>
        <v>2604.4777777778054</v>
      </c>
      <c r="D302" s="23">
        <f t="shared" si="86"/>
        <v>34.134027777777646</v>
      </c>
    </row>
    <row r="303" spans="1:4" hidden="1" x14ac:dyDescent="0.25">
      <c r="A303" s="2">
        <v>226</v>
      </c>
      <c r="B303" s="36">
        <f t="shared" ca="1" si="87"/>
        <v>52272</v>
      </c>
      <c r="C303" s="23">
        <f t="shared" si="89"/>
        <v>2570.3437500000277</v>
      </c>
      <c r="D303" s="23">
        <f t="shared" si="86"/>
        <v>34.134027777777646</v>
      </c>
    </row>
    <row r="304" spans="1:4" hidden="1" x14ac:dyDescent="0.25">
      <c r="A304" s="2">
        <v>227</v>
      </c>
      <c r="B304" s="36">
        <f t="shared" ca="1" si="87"/>
        <v>52300</v>
      </c>
      <c r="C304" s="23">
        <f t="shared" si="89"/>
        <v>2536.2097222222501</v>
      </c>
      <c r="D304" s="23">
        <f t="shared" si="86"/>
        <v>34.134027777777646</v>
      </c>
    </row>
    <row r="305" spans="1:4" hidden="1" x14ac:dyDescent="0.25">
      <c r="A305" s="2">
        <v>228</v>
      </c>
      <c r="B305" s="36">
        <f t="shared" ca="1" si="87"/>
        <v>52331</v>
      </c>
      <c r="C305" s="23">
        <f>P62</f>
        <v>2502.0756944444724</v>
      </c>
      <c r="D305" s="23">
        <f t="shared" si="86"/>
        <v>34.134027777777646</v>
      </c>
    </row>
    <row r="306" spans="1:4" hidden="1" x14ac:dyDescent="0.25">
      <c r="A306" s="2">
        <v>229</v>
      </c>
      <c r="B306" s="36">
        <f t="shared" ca="1" si="87"/>
        <v>52361</v>
      </c>
      <c r="C306" s="23">
        <f>S51</f>
        <v>2467.9416666666948</v>
      </c>
      <c r="D306" s="23">
        <f t="shared" si="86"/>
        <v>34.134027777778101</v>
      </c>
    </row>
    <row r="307" spans="1:4" hidden="1" x14ac:dyDescent="0.25">
      <c r="A307" s="2">
        <v>230</v>
      </c>
      <c r="B307" s="36">
        <f t="shared" ca="1" si="87"/>
        <v>52392</v>
      </c>
      <c r="C307" s="23">
        <f t="shared" ref="C307:C317" si="90">S52</f>
        <v>2433.8076388889167</v>
      </c>
      <c r="D307" s="23">
        <f t="shared" si="86"/>
        <v>34.134027777777646</v>
      </c>
    </row>
    <row r="308" spans="1:4" hidden="1" x14ac:dyDescent="0.25">
      <c r="A308" s="2">
        <v>231</v>
      </c>
      <c r="B308" s="36">
        <f t="shared" ca="1" si="87"/>
        <v>52422</v>
      </c>
      <c r="C308" s="23">
        <f t="shared" si="90"/>
        <v>2399.6736111111391</v>
      </c>
      <c r="D308" s="23">
        <f t="shared" si="86"/>
        <v>34.134027777777646</v>
      </c>
    </row>
    <row r="309" spans="1:4" hidden="1" x14ac:dyDescent="0.25">
      <c r="A309" s="2">
        <v>232</v>
      </c>
      <c r="B309" s="36">
        <f t="shared" ca="1" si="87"/>
        <v>52453</v>
      </c>
      <c r="C309" s="23">
        <f t="shared" si="90"/>
        <v>2365.5395833333614</v>
      </c>
      <c r="D309" s="23">
        <f t="shared" si="86"/>
        <v>34.134027777777646</v>
      </c>
    </row>
    <row r="310" spans="1:4" hidden="1" x14ac:dyDescent="0.25">
      <c r="A310" s="2">
        <v>233</v>
      </c>
      <c r="B310" s="36">
        <f t="shared" ca="1" si="87"/>
        <v>52484</v>
      </c>
      <c r="C310" s="23">
        <f t="shared" si="90"/>
        <v>2331.4055555555838</v>
      </c>
      <c r="D310" s="23">
        <f t="shared" si="86"/>
        <v>34.134027777778101</v>
      </c>
    </row>
    <row r="311" spans="1:4" hidden="1" x14ac:dyDescent="0.25">
      <c r="A311" s="2">
        <v>234</v>
      </c>
      <c r="B311" s="36">
        <f t="shared" ca="1" si="87"/>
        <v>52514</v>
      </c>
      <c r="C311" s="23">
        <f t="shared" si="90"/>
        <v>2297.2715277778057</v>
      </c>
      <c r="D311" s="23">
        <f t="shared" si="86"/>
        <v>34.134027777777646</v>
      </c>
    </row>
    <row r="312" spans="1:4" hidden="1" x14ac:dyDescent="0.25">
      <c r="A312" s="2">
        <v>235</v>
      </c>
      <c r="B312" s="36">
        <f t="shared" ca="1" si="87"/>
        <v>52545</v>
      </c>
      <c r="C312" s="23">
        <f t="shared" si="90"/>
        <v>2263.137500000028</v>
      </c>
      <c r="D312" s="23">
        <f t="shared" si="86"/>
        <v>34.134027777777646</v>
      </c>
    </row>
    <row r="313" spans="1:4" hidden="1" x14ac:dyDescent="0.25">
      <c r="A313" s="2">
        <v>236</v>
      </c>
      <c r="B313" s="36">
        <f t="shared" ca="1" si="87"/>
        <v>52575</v>
      </c>
      <c r="C313" s="23">
        <f t="shared" si="90"/>
        <v>2229.0034722222504</v>
      </c>
      <c r="D313" s="23">
        <f t="shared" si="86"/>
        <v>34.134027777778101</v>
      </c>
    </row>
    <row r="314" spans="1:4" hidden="1" x14ac:dyDescent="0.25">
      <c r="A314" s="2">
        <v>237</v>
      </c>
      <c r="B314" s="36">
        <f t="shared" ca="1" si="87"/>
        <v>52606</v>
      </c>
      <c r="C314" s="23">
        <f t="shared" si="90"/>
        <v>2194.8694444444723</v>
      </c>
      <c r="D314" s="23">
        <f t="shared" si="86"/>
        <v>34.134027777777646</v>
      </c>
    </row>
    <row r="315" spans="1:4" hidden="1" x14ac:dyDescent="0.25">
      <c r="A315" s="2">
        <v>238</v>
      </c>
      <c r="B315" s="36">
        <f t="shared" ca="1" si="87"/>
        <v>52637</v>
      </c>
      <c r="C315" s="23">
        <f t="shared" si="90"/>
        <v>2160.7354166666946</v>
      </c>
      <c r="D315" s="23">
        <f t="shared" si="86"/>
        <v>34.134027777777646</v>
      </c>
    </row>
    <row r="316" spans="1:4" hidden="1" x14ac:dyDescent="0.25">
      <c r="A316" s="2">
        <v>239</v>
      </c>
      <c r="B316" s="36">
        <f t="shared" ca="1" si="87"/>
        <v>52666</v>
      </c>
      <c r="C316" s="23">
        <f t="shared" si="90"/>
        <v>2126.601388888917</v>
      </c>
      <c r="D316" s="23">
        <f t="shared" si="86"/>
        <v>34.134027777778101</v>
      </c>
    </row>
    <row r="317" spans="1:4" hidden="1" x14ac:dyDescent="0.25">
      <c r="A317" s="2">
        <v>240</v>
      </c>
      <c r="B317" s="36">
        <f t="shared" ca="1" si="87"/>
        <v>52697</v>
      </c>
      <c r="C317" s="23">
        <f t="shared" si="90"/>
        <v>2092.4673611111389</v>
      </c>
      <c r="D317" s="23">
        <f t="shared" si="86"/>
        <v>2092.4673611111389</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formatCells="0" formatColumns="0" formatRows="0" insertColumns="0" insertRows="0" insertHyperlinks="0" deleteColumns="0" deleteRows="0" sort="0" autoFilter="0" pivotTables="0"/>
  <mergeCells count="70">
    <mergeCell ref="A69:K69"/>
    <mergeCell ref="A70:K70"/>
    <mergeCell ref="A72:B72"/>
    <mergeCell ref="C72:E72"/>
    <mergeCell ref="A74:B75"/>
    <mergeCell ref="C74:E74"/>
    <mergeCell ref="C75:E75"/>
    <mergeCell ref="A67:H67"/>
    <mergeCell ref="A68:K68"/>
    <mergeCell ref="A49:A50"/>
    <mergeCell ref="B49:D49"/>
    <mergeCell ref="E49:G49"/>
    <mergeCell ref="H49:J49"/>
    <mergeCell ref="K49:M49"/>
    <mergeCell ref="T49:V49"/>
    <mergeCell ref="Q34:S34"/>
    <mergeCell ref="T34:V34"/>
    <mergeCell ref="A65:H65"/>
    <mergeCell ref="A66:H66"/>
    <mergeCell ref="N49:P49"/>
    <mergeCell ref="Q49:S49"/>
    <mergeCell ref="T19:V19"/>
    <mergeCell ref="A34:A35"/>
    <mergeCell ref="B34:D34"/>
    <mergeCell ref="E34:G34"/>
    <mergeCell ref="H34:J34"/>
    <mergeCell ref="K34:M34"/>
    <mergeCell ref="N34:P34"/>
    <mergeCell ref="B19:D19"/>
    <mergeCell ref="E19:G19"/>
    <mergeCell ref="H19:J19"/>
    <mergeCell ref="Q19:S19"/>
    <mergeCell ref="A14:F14"/>
    <mergeCell ref="H14:I14"/>
    <mergeCell ref="L14:N14"/>
    <mergeCell ref="K19:M19"/>
    <mergeCell ref="N19:P19"/>
    <mergeCell ref="A15:G15"/>
    <mergeCell ref="H15:I15"/>
    <mergeCell ref="J15:O15"/>
    <mergeCell ref="A16:G16"/>
    <mergeCell ref="H16:I16"/>
    <mergeCell ref="J16:O16"/>
    <mergeCell ref="A17:G17"/>
    <mergeCell ref="H17:I17"/>
    <mergeCell ref="J17:O17"/>
    <mergeCell ref="L18:O18"/>
    <mergeCell ref="A19:A20"/>
    <mergeCell ref="A12:G12"/>
    <mergeCell ref="H12:I12"/>
    <mergeCell ref="A13:G13"/>
    <mergeCell ref="H13:I13"/>
    <mergeCell ref="J13:O13"/>
    <mergeCell ref="A9:G9"/>
    <mergeCell ref="H9:I9"/>
    <mergeCell ref="A10:G10"/>
    <mergeCell ref="H10:I10"/>
    <mergeCell ref="A11:G11"/>
    <mergeCell ref="H11:I11"/>
    <mergeCell ref="A6:G6"/>
    <mergeCell ref="H6:I6"/>
    <mergeCell ref="A7:G7"/>
    <mergeCell ref="H7:I7"/>
    <mergeCell ref="A8:G8"/>
    <mergeCell ref="H8:I8"/>
    <mergeCell ref="A1:I1"/>
    <mergeCell ref="A2:I2"/>
    <mergeCell ref="A3:I3"/>
    <mergeCell ref="A4:I4"/>
    <mergeCell ref="A5:I5"/>
  </mergeCells>
  <pageMargins left="0.82677165354330717" right="0.62992125984251968" top="0.59055118110236227" bottom="0.39370078740157483" header="0.51181102362204722" footer="0.19685039370078741"/>
  <pageSetup paperSize="9" scale="38"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from>
                    <xdr:col>10</xdr:col>
                    <xdr:colOff>571500</xdr:colOff>
                    <xdr:row>10</xdr:row>
                    <xdr:rowOff>104775</xdr:rowOff>
                  </from>
                  <to>
                    <xdr:col>13</xdr:col>
                    <xdr:colOff>9525</xdr:colOff>
                    <xdr:row>11</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pageSetUpPr fitToPage="1"/>
  </sheetPr>
  <dimension ref="A1:AJ454"/>
  <sheetViews>
    <sheetView showGridLines="0" zoomScaleNormal="100" workbookViewId="0">
      <selection activeCell="M8" sqref="M8"/>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0.6</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8.5000000000000006E-2</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10625</v>
      </c>
      <c r="D21" s="28">
        <f>IF(data=2,C21,IF(data=1,IF(C21&gt;0,C21+sumproplat,0),IF(B21&gt;sumproplat*2,sumproplat,B21+C21)))</f>
        <v>16875</v>
      </c>
      <c r="E21" s="7">
        <f>IF(data=1,IF((B32-sumproplat)&gt;0,B32-sumproplat,0),IF(B32-(sumproplat-C32)&gt;0,B32-(D32-C32),0))</f>
        <v>1425000</v>
      </c>
      <c r="F21" s="7">
        <f t="shared" ref="F21:F32" si="1">IF((A21+12)&lt;=$H$10,E21*(PROC/12),E21*($H$11/12))</f>
        <v>10093.75</v>
      </c>
      <c r="G21" s="28">
        <f t="shared" ref="G21:G32" si="2">IF(data=1,IF(E21&gt;sumproplat,sumproplat+F21,E21+F21),sumproplat)</f>
        <v>16343.75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10580.729166666668</v>
      </c>
      <c r="D22" s="28">
        <f t="shared" ref="D22:D32" si="13">IF(data=1,IF(B22&gt;sumproplat,sumproplat+C22,B22+C22),sumproplat)</f>
        <v>16830.729166666668</v>
      </c>
      <c r="E22" s="8">
        <f>IF(data=1,IF((E21-sumproplat)&gt;0,E21-sumproplat,0),IF(E21-(sumproplat-F21)&gt;0,E21-(G21-F21),0))</f>
        <v>1418750</v>
      </c>
      <c r="F22" s="7">
        <f t="shared" si="1"/>
        <v>10049.479166666668</v>
      </c>
      <c r="G22" s="28">
        <f t="shared" si="2"/>
        <v>16299.479166666668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10536.458333333334</v>
      </c>
      <c r="D23" s="28">
        <f t="shared" si="13"/>
        <v>16786.458333333336</v>
      </c>
      <c r="E23" s="8">
        <f t="shared" ref="E23:E32" si="15">IF(data=1,IF((E22-sumproplat)&gt;0,E22-sumproplat,0),IF(E22-(sumproplat-F22)&gt;0,E22-(G22-F22),0))</f>
        <v>1412500</v>
      </c>
      <c r="F23" s="7">
        <f t="shared" si="1"/>
        <v>10005.208333333334</v>
      </c>
      <c r="G23" s="28">
        <f t="shared" si="2"/>
        <v>16255.208333333334</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10492.1875</v>
      </c>
      <c r="D24" s="28">
        <f t="shared" si="13"/>
        <v>16742.1875</v>
      </c>
      <c r="E24" s="8">
        <f t="shared" si="15"/>
        <v>1406250</v>
      </c>
      <c r="F24" s="7">
        <f t="shared" si="1"/>
        <v>9960.9375</v>
      </c>
      <c r="G24" s="28">
        <f t="shared" si="2"/>
        <v>16210.9375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10447.916666666668</v>
      </c>
      <c r="D25" s="28">
        <f t="shared" si="13"/>
        <v>16697.916666666668</v>
      </c>
      <c r="E25" s="8">
        <f t="shared" si="15"/>
        <v>1400000</v>
      </c>
      <c r="F25" s="7">
        <f t="shared" si="1"/>
        <v>9916.6666666666679</v>
      </c>
      <c r="G25" s="28">
        <f t="shared" si="2"/>
        <v>16166.666666666668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10403.645833333334</v>
      </c>
      <c r="D26" s="28">
        <f t="shared" si="13"/>
        <v>16653.645833333336</v>
      </c>
      <c r="E26" s="8">
        <f t="shared" si="15"/>
        <v>1393750</v>
      </c>
      <c r="F26" s="7">
        <f t="shared" si="1"/>
        <v>9872.3958333333339</v>
      </c>
      <c r="G26" s="28">
        <f t="shared" si="2"/>
        <v>16122.395833333334</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10359.375</v>
      </c>
      <c r="D27" s="28">
        <f t="shared" si="13"/>
        <v>16609.375</v>
      </c>
      <c r="E27" s="8">
        <f t="shared" si="15"/>
        <v>1387500</v>
      </c>
      <c r="F27" s="7">
        <f t="shared" si="1"/>
        <v>9828.125</v>
      </c>
      <c r="G27" s="28">
        <f t="shared" si="2"/>
        <v>16078.125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10315.104166666668</v>
      </c>
      <c r="D28" s="28">
        <f t="shared" si="13"/>
        <v>16565.104166666668</v>
      </c>
      <c r="E28" s="8">
        <f t="shared" si="15"/>
        <v>1381250</v>
      </c>
      <c r="F28" s="7">
        <f t="shared" si="1"/>
        <v>9783.8541666666679</v>
      </c>
      <c r="G28" s="28">
        <f t="shared" si="2"/>
        <v>16033.854166666668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10270.833333333334</v>
      </c>
      <c r="D29" s="28">
        <f t="shared" si="13"/>
        <v>16520.833333333336</v>
      </c>
      <c r="E29" s="8">
        <f t="shared" si="15"/>
        <v>1375000</v>
      </c>
      <c r="F29" s="7">
        <f t="shared" si="1"/>
        <v>9739.5833333333339</v>
      </c>
      <c r="G29" s="28">
        <f t="shared" si="2"/>
        <v>15989.583333333334</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10226.5625</v>
      </c>
      <c r="D30" s="28">
        <f t="shared" si="13"/>
        <v>16476.5625</v>
      </c>
      <c r="E30" s="8">
        <f t="shared" si="15"/>
        <v>1368750</v>
      </c>
      <c r="F30" s="7">
        <f t="shared" si="1"/>
        <v>9695.3125</v>
      </c>
      <c r="G30" s="28">
        <f t="shared" si="2"/>
        <v>15945.3125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10182.291666666668</v>
      </c>
      <c r="D31" s="28">
        <f t="shared" si="13"/>
        <v>16432.291666666668</v>
      </c>
      <c r="E31" s="8">
        <f t="shared" si="15"/>
        <v>1362500</v>
      </c>
      <c r="F31" s="7">
        <f t="shared" si="1"/>
        <v>9651.0416666666679</v>
      </c>
      <c r="G31" s="28">
        <f t="shared" si="2"/>
        <v>15901.041666666668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10138.020833333334</v>
      </c>
      <c r="D32" s="28">
        <f t="shared" si="13"/>
        <v>16388.020833333336</v>
      </c>
      <c r="E32" s="46">
        <f t="shared" si="15"/>
        <v>1356250</v>
      </c>
      <c r="F32" s="47">
        <f t="shared" si="1"/>
        <v>9606.7708333333339</v>
      </c>
      <c r="G32" s="28">
        <f t="shared" si="2"/>
        <v>15856.770833333334</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124578.125</v>
      </c>
      <c r="D33" s="51">
        <f>SUM(D21:D32)</f>
        <v>199578.125</v>
      </c>
      <c r="E33" s="49"/>
      <c r="F33" s="50">
        <f>SUM(F21:F32)</f>
        <v>118203.125</v>
      </c>
      <c r="G33" s="51">
        <f>SUM(G21:G32)</f>
        <v>193203.125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2685325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4185325</v>
      </c>
      <c r="J66" s="41"/>
      <c r="K66" s="41"/>
    </row>
    <row r="67" spans="1:11" ht="25.5" customHeight="1" x14ac:dyDescent="0.25">
      <c r="A67" s="144" t="s">
        <v>45</v>
      </c>
      <c r="B67" s="144"/>
      <c r="C67" s="144"/>
      <c r="D67" s="144"/>
      <c r="E67" s="144"/>
      <c r="F67" s="144"/>
      <c r="G67" s="144"/>
      <c r="H67" s="144"/>
      <c r="I67" s="52">
        <f ca="1">XIRR(C77:C317,B77:B317)</f>
        <v>0.17084802985191341</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16875</v>
      </c>
      <c r="D78" s="23">
        <f>C78-C79</f>
        <v>44.270833333332121</v>
      </c>
    </row>
    <row r="79" spans="1:11" hidden="1" x14ac:dyDescent="0.25">
      <c r="A79" s="4">
        <v>2</v>
      </c>
      <c r="B79" s="37">
        <f ca="1">EDATE(B78,1)</f>
        <v>45453</v>
      </c>
      <c r="C79" s="38">
        <f t="shared" si="63"/>
        <v>16830.729166666668</v>
      </c>
      <c r="D79" s="23">
        <f t="shared" ref="D79:D142" si="64">C79-C80</f>
        <v>44.270833333332121</v>
      </c>
    </row>
    <row r="80" spans="1:11" hidden="1" x14ac:dyDescent="0.25">
      <c r="A80" s="4">
        <v>3</v>
      </c>
      <c r="B80" s="37">
        <f t="shared" ref="B80:B143" ca="1" si="65">EDATE(B79,1)</f>
        <v>45483</v>
      </c>
      <c r="C80" s="38">
        <f t="shared" si="63"/>
        <v>16786.458333333336</v>
      </c>
      <c r="D80" s="23">
        <f t="shared" si="64"/>
        <v>44.270833333335759</v>
      </c>
    </row>
    <row r="81" spans="1:4" hidden="1" x14ac:dyDescent="0.25">
      <c r="A81" s="4">
        <v>4</v>
      </c>
      <c r="B81" s="37">
        <f t="shared" ca="1" si="65"/>
        <v>45514</v>
      </c>
      <c r="C81" s="38">
        <f t="shared" si="63"/>
        <v>16742.1875</v>
      </c>
      <c r="D81" s="23">
        <f t="shared" si="64"/>
        <v>44.270833333332121</v>
      </c>
    </row>
    <row r="82" spans="1:4" hidden="1" x14ac:dyDescent="0.25">
      <c r="A82" s="4">
        <v>5</v>
      </c>
      <c r="B82" s="37">
        <f t="shared" ca="1" si="65"/>
        <v>45545</v>
      </c>
      <c r="C82" s="38">
        <f t="shared" si="63"/>
        <v>16697.916666666668</v>
      </c>
      <c r="D82" s="23">
        <f t="shared" si="64"/>
        <v>44.270833333332121</v>
      </c>
    </row>
    <row r="83" spans="1:4" hidden="1" x14ac:dyDescent="0.25">
      <c r="A83" s="4">
        <v>6</v>
      </c>
      <c r="B83" s="37">
        <f t="shared" ca="1" si="65"/>
        <v>45575</v>
      </c>
      <c r="C83" s="38">
        <f t="shared" si="63"/>
        <v>16653.645833333336</v>
      </c>
      <c r="D83" s="23">
        <f t="shared" si="64"/>
        <v>44.270833333335759</v>
      </c>
    </row>
    <row r="84" spans="1:4" hidden="1" x14ac:dyDescent="0.25">
      <c r="A84" s="4">
        <v>7</v>
      </c>
      <c r="B84" s="37">
        <f t="shared" ca="1" si="65"/>
        <v>45606</v>
      </c>
      <c r="C84" s="38">
        <f t="shared" si="63"/>
        <v>16609.375</v>
      </c>
      <c r="D84" s="23">
        <f t="shared" si="64"/>
        <v>44.270833333332121</v>
      </c>
    </row>
    <row r="85" spans="1:4" hidden="1" x14ac:dyDescent="0.25">
      <c r="A85" s="4">
        <v>8</v>
      </c>
      <c r="B85" s="37">
        <f t="shared" ca="1" si="65"/>
        <v>45636</v>
      </c>
      <c r="C85" s="38">
        <f t="shared" si="63"/>
        <v>16565.104166666668</v>
      </c>
      <c r="D85" s="23">
        <f t="shared" si="64"/>
        <v>44.270833333332121</v>
      </c>
    </row>
    <row r="86" spans="1:4" hidden="1" x14ac:dyDescent="0.25">
      <c r="A86" s="4">
        <v>9</v>
      </c>
      <c r="B86" s="37">
        <f t="shared" ca="1" si="65"/>
        <v>45667</v>
      </c>
      <c r="C86" s="38">
        <f t="shared" si="63"/>
        <v>16520.833333333336</v>
      </c>
      <c r="D86" s="23">
        <f t="shared" si="64"/>
        <v>44.270833333335759</v>
      </c>
    </row>
    <row r="87" spans="1:4" hidden="1" x14ac:dyDescent="0.25">
      <c r="A87" s="4">
        <v>10</v>
      </c>
      <c r="B87" s="37">
        <f t="shared" ca="1" si="65"/>
        <v>45698</v>
      </c>
      <c r="C87" s="38">
        <f t="shared" si="63"/>
        <v>16476.5625</v>
      </c>
      <c r="D87" s="23">
        <f t="shared" si="64"/>
        <v>44.270833333332121</v>
      </c>
    </row>
    <row r="88" spans="1:4" hidden="1" x14ac:dyDescent="0.25">
      <c r="A88" s="4">
        <v>11</v>
      </c>
      <c r="B88" s="37">
        <f t="shared" ca="1" si="65"/>
        <v>45726</v>
      </c>
      <c r="C88" s="38">
        <f t="shared" si="63"/>
        <v>16432.291666666668</v>
      </c>
      <c r="D88" s="23">
        <f t="shared" si="64"/>
        <v>44.270833333332121</v>
      </c>
    </row>
    <row r="89" spans="1:4" hidden="1" x14ac:dyDescent="0.25">
      <c r="A89" s="4">
        <v>12</v>
      </c>
      <c r="B89" s="37">
        <f t="shared" ca="1" si="65"/>
        <v>45757</v>
      </c>
      <c r="C89" s="38">
        <f t="shared" si="63"/>
        <v>16388.020833333336</v>
      </c>
      <c r="D89" s="23">
        <f t="shared" si="64"/>
        <v>44.270833333335759</v>
      </c>
    </row>
    <row r="90" spans="1:4" hidden="1" x14ac:dyDescent="0.25">
      <c r="A90" s="2">
        <v>13</v>
      </c>
      <c r="B90" s="36">
        <f t="shared" ca="1" si="65"/>
        <v>45787</v>
      </c>
      <c r="C90" s="23">
        <f t="shared" ref="C90:C101" si="66">G21</f>
        <v>16343.75</v>
      </c>
      <c r="D90" s="23">
        <f t="shared" si="64"/>
        <v>44.270833333332121</v>
      </c>
    </row>
    <row r="91" spans="1:4" hidden="1" x14ac:dyDescent="0.25">
      <c r="A91" s="2">
        <v>14</v>
      </c>
      <c r="B91" s="36">
        <f t="shared" ca="1" si="65"/>
        <v>45818</v>
      </c>
      <c r="C91" s="23">
        <f t="shared" si="66"/>
        <v>16299.479166666668</v>
      </c>
      <c r="D91" s="23">
        <f t="shared" si="64"/>
        <v>44.27083333333394</v>
      </c>
    </row>
    <row r="92" spans="1:4" hidden="1" x14ac:dyDescent="0.25">
      <c r="A92" s="2">
        <v>15</v>
      </c>
      <c r="B92" s="36">
        <f t="shared" ca="1" si="65"/>
        <v>45848</v>
      </c>
      <c r="C92" s="23">
        <f t="shared" si="66"/>
        <v>16255.208333333334</v>
      </c>
      <c r="D92" s="23">
        <f t="shared" si="64"/>
        <v>44.27083333333394</v>
      </c>
    </row>
    <row r="93" spans="1:4" hidden="1" x14ac:dyDescent="0.25">
      <c r="A93" s="2">
        <v>16</v>
      </c>
      <c r="B93" s="36">
        <f t="shared" ca="1" si="65"/>
        <v>45879</v>
      </c>
      <c r="C93" s="23">
        <f t="shared" si="66"/>
        <v>16210.9375</v>
      </c>
      <c r="D93" s="23">
        <f t="shared" si="64"/>
        <v>44.270833333332121</v>
      </c>
    </row>
    <row r="94" spans="1:4" hidden="1" x14ac:dyDescent="0.25">
      <c r="A94" s="2">
        <v>17</v>
      </c>
      <c r="B94" s="36">
        <f t="shared" ca="1" si="65"/>
        <v>45910</v>
      </c>
      <c r="C94" s="23">
        <f t="shared" si="66"/>
        <v>16166.666666666668</v>
      </c>
      <c r="D94" s="23">
        <f t="shared" si="64"/>
        <v>44.27083333333394</v>
      </c>
    </row>
    <row r="95" spans="1:4" hidden="1" x14ac:dyDescent="0.25">
      <c r="A95" s="2">
        <v>18</v>
      </c>
      <c r="B95" s="36">
        <f t="shared" ca="1" si="65"/>
        <v>45940</v>
      </c>
      <c r="C95" s="23">
        <f t="shared" si="66"/>
        <v>16122.395833333334</v>
      </c>
      <c r="D95" s="23">
        <f t="shared" si="64"/>
        <v>44.27083333333394</v>
      </c>
    </row>
    <row r="96" spans="1:4" hidden="1" x14ac:dyDescent="0.25">
      <c r="A96" s="2">
        <v>19</v>
      </c>
      <c r="B96" s="36">
        <f t="shared" ca="1" si="65"/>
        <v>45971</v>
      </c>
      <c r="C96" s="23">
        <f t="shared" si="66"/>
        <v>16078.125</v>
      </c>
      <c r="D96" s="23">
        <f t="shared" si="64"/>
        <v>44.270833333332121</v>
      </c>
    </row>
    <row r="97" spans="1:4" hidden="1" x14ac:dyDescent="0.25">
      <c r="A97" s="2">
        <v>20</v>
      </c>
      <c r="B97" s="36">
        <f t="shared" ca="1" si="65"/>
        <v>46001</v>
      </c>
      <c r="C97" s="23">
        <f t="shared" si="66"/>
        <v>16033.854166666668</v>
      </c>
      <c r="D97" s="23">
        <f t="shared" si="64"/>
        <v>44.27083333333394</v>
      </c>
    </row>
    <row r="98" spans="1:4" hidden="1" x14ac:dyDescent="0.25">
      <c r="A98" s="2">
        <v>21</v>
      </c>
      <c r="B98" s="36">
        <f t="shared" ca="1" si="65"/>
        <v>46032</v>
      </c>
      <c r="C98" s="23">
        <f t="shared" si="66"/>
        <v>15989.583333333334</v>
      </c>
      <c r="D98" s="23">
        <f t="shared" si="64"/>
        <v>44.27083333333394</v>
      </c>
    </row>
    <row r="99" spans="1:4" hidden="1" x14ac:dyDescent="0.25">
      <c r="A99" s="2">
        <v>22</v>
      </c>
      <c r="B99" s="36">
        <f t="shared" ca="1" si="65"/>
        <v>46063</v>
      </c>
      <c r="C99" s="23">
        <f t="shared" si="66"/>
        <v>15945.3125</v>
      </c>
      <c r="D99" s="23">
        <f t="shared" si="64"/>
        <v>44.270833333332121</v>
      </c>
    </row>
    <row r="100" spans="1:4" hidden="1" x14ac:dyDescent="0.25">
      <c r="A100" s="2">
        <v>23</v>
      </c>
      <c r="B100" s="36">
        <f t="shared" ca="1" si="65"/>
        <v>46091</v>
      </c>
      <c r="C100" s="23">
        <f t="shared" si="66"/>
        <v>15901.041666666668</v>
      </c>
      <c r="D100" s="23">
        <f t="shared" si="64"/>
        <v>44.27083333333394</v>
      </c>
    </row>
    <row r="101" spans="1:4" hidden="1" x14ac:dyDescent="0.25">
      <c r="A101" s="2">
        <v>24</v>
      </c>
      <c r="B101" s="36">
        <f t="shared" ca="1" si="65"/>
        <v>46122</v>
      </c>
      <c r="C101" s="23">
        <f t="shared" si="66"/>
        <v>15856.770833333334</v>
      </c>
      <c r="D101" s="23">
        <f t="shared" si="64"/>
        <v>-12780.72916666667</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Z341"/>
  <sheetViews>
    <sheetView topLeftCell="A13" zoomScaleNormal="100" workbookViewId="0">
      <selection activeCell="Q31" sqref="Q31"/>
    </sheetView>
  </sheetViews>
  <sheetFormatPr defaultRowHeight="12.75" x14ac:dyDescent="0.2"/>
  <cols>
    <col min="1" max="1" width="10.7109375" customWidth="1"/>
    <col min="2" max="2" width="14.28515625" customWidth="1"/>
    <col min="3" max="3" width="13" customWidth="1"/>
    <col min="4" max="4" width="14" customWidth="1"/>
    <col min="5" max="7" width="12.42578125" customWidth="1"/>
    <col min="8" max="8" width="13.140625" customWidth="1"/>
    <col min="9" max="9" width="11.140625" bestFit="1" customWidth="1"/>
    <col min="10" max="10" width="11.140625" customWidth="1"/>
    <col min="11" max="11" width="12.140625" customWidth="1"/>
    <col min="12" max="12" width="12.28515625" customWidth="1"/>
    <col min="13" max="13" width="14.5703125" customWidth="1"/>
    <col min="14" max="14" width="15.7109375" customWidth="1"/>
    <col min="15" max="15" width="13.7109375" customWidth="1"/>
    <col min="16" max="17" width="12.42578125" customWidth="1"/>
    <col min="18" max="19" width="12.140625" customWidth="1"/>
    <col min="20" max="20" width="14.85546875" customWidth="1"/>
    <col min="21" max="23" width="12" customWidth="1"/>
    <col min="24" max="25" width="12.42578125" customWidth="1"/>
    <col min="26" max="26" width="15.28515625" customWidth="1"/>
    <col min="27" max="28" width="11.5703125" customWidth="1"/>
    <col min="29" max="29" width="13.28515625" customWidth="1"/>
    <col min="30" max="31" width="13" customWidth="1"/>
    <col min="32" max="32" width="14.28515625" customWidth="1"/>
    <col min="33" max="35" width="12.7109375" customWidth="1"/>
    <col min="36" max="36" width="11.7109375" customWidth="1"/>
    <col min="37" max="37" width="12.5703125" customWidth="1"/>
    <col min="38" max="38" width="13.7109375" customWidth="1"/>
    <col min="39" max="39" width="11.5703125" customWidth="1"/>
    <col min="40" max="40" width="11.7109375" customWidth="1"/>
    <col min="41" max="41" width="10.7109375" customWidth="1"/>
    <col min="42" max="42" width="11.5703125" customWidth="1"/>
    <col min="43" max="43" width="12.7109375" customWidth="1"/>
    <col min="44" max="44" width="9.140625" customWidth="1"/>
    <col min="45" max="45" width="8.42578125" hidden="1" customWidth="1"/>
    <col min="46" max="46" width="5.28515625" hidden="1" customWidth="1"/>
    <col min="47" max="68" width="9.140625" customWidth="1"/>
    <col min="259" max="259" width="13.7109375" customWidth="1"/>
  </cols>
  <sheetData>
    <row r="1" spans="1:259" s="62" customFormat="1" ht="27.75" hidden="1" customHeight="1" x14ac:dyDescent="0.25">
      <c r="A1" s="151" t="s">
        <v>54</v>
      </c>
      <c r="B1" s="151"/>
      <c r="C1" s="151"/>
      <c r="D1" s="151"/>
      <c r="E1" s="151"/>
      <c r="F1" s="151"/>
      <c r="G1" s="151"/>
      <c r="H1" s="151"/>
      <c r="I1" s="151"/>
      <c r="J1" s="151"/>
      <c r="K1" s="151"/>
      <c r="L1" s="151"/>
      <c r="M1" s="151"/>
      <c r="N1" s="151"/>
      <c r="O1" s="3"/>
      <c r="P1" s="3"/>
      <c r="Q1" s="3"/>
      <c r="R1" s="3"/>
      <c r="S1" s="3"/>
      <c r="T1" s="3"/>
      <c r="U1" s="3"/>
      <c r="V1" s="3"/>
      <c r="W1" s="3"/>
      <c r="X1" s="3"/>
      <c r="Y1" s="3"/>
      <c r="Z1" s="2"/>
      <c r="AA1" s="1"/>
      <c r="AB1" s="1"/>
      <c r="AC1" s="1"/>
      <c r="AD1" s="1"/>
      <c r="AE1" s="1"/>
      <c r="AF1" s="2"/>
      <c r="AG1" s="2"/>
      <c r="AH1" s="2"/>
      <c r="AI1" s="2"/>
      <c r="AJ1" s="2"/>
      <c r="AK1" s="2"/>
      <c r="AL1" s="2"/>
      <c r="AM1" s="2"/>
      <c r="AN1" s="2"/>
      <c r="AO1" s="2"/>
      <c r="AP1" s="2"/>
      <c r="AQ1" s="2"/>
      <c r="AR1" s="2"/>
      <c r="AS1" s="2"/>
      <c r="AT1" s="2"/>
    </row>
    <row r="2" spans="1:259" s="62" customFormat="1" ht="27.75" hidden="1" customHeight="1" x14ac:dyDescent="0.25">
      <c r="A2" s="152" t="s">
        <v>3</v>
      </c>
      <c r="B2" s="152"/>
      <c r="C2" s="152"/>
      <c r="D2" s="152"/>
      <c r="E2" s="152"/>
      <c r="F2" s="152"/>
      <c r="G2" s="152"/>
      <c r="H2" s="152"/>
      <c r="I2" s="152"/>
      <c r="J2" s="152"/>
      <c r="K2" s="152"/>
      <c r="L2" s="152"/>
      <c r="M2" s="152"/>
      <c r="N2" s="152"/>
      <c r="O2" s="3"/>
      <c r="P2" s="3"/>
      <c r="Q2" s="3"/>
      <c r="R2" s="3"/>
      <c r="S2" s="3"/>
      <c r="T2" s="3"/>
      <c r="U2" s="3"/>
      <c r="V2" s="3"/>
      <c r="W2" s="3"/>
      <c r="X2" s="3"/>
      <c r="Y2" s="3"/>
      <c r="Z2" s="1"/>
      <c r="AA2" s="1"/>
      <c r="AB2" s="1"/>
      <c r="AC2" s="1"/>
      <c r="AD2" s="1"/>
      <c r="AE2" s="1"/>
      <c r="AF2" s="2"/>
      <c r="AG2" s="2"/>
      <c r="AH2" s="2"/>
      <c r="AI2" s="2"/>
      <c r="AJ2" s="2"/>
      <c r="AK2" s="2"/>
      <c r="AL2" s="2"/>
      <c r="AM2" s="2"/>
      <c r="AN2" s="2"/>
      <c r="AO2" s="2"/>
      <c r="AP2" s="2"/>
      <c r="AQ2" s="2"/>
      <c r="AR2" s="2"/>
      <c r="AS2" s="2"/>
      <c r="AT2" s="2"/>
    </row>
    <row r="3" spans="1:259" ht="45" customHeight="1" x14ac:dyDescent="0.25">
      <c r="A3" s="153" t="e">
        <f>#REF!</f>
        <v>#REF!</v>
      </c>
      <c r="B3" s="153"/>
      <c r="C3" s="153"/>
      <c r="D3" s="153"/>
      <c r="E3" s="153"/>
      <c r="F3" s="153"/>
      <c r="G3" s="153"/>
      <c r="H3" s="153"/>
      <c r="I3" s="153"/>
      <c r="J3" s="153"/>
      <c r="K3" s="153"/>
      <c r="L3" s="153"/>
      <c r="M3" s="153"/>
      <c r="N3" s="15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2"/>
      <c r="AQ3" s="2"/>
      <c r="AR3" s="2"/>
      <c r="AS3" s="2"/>
      <c r="AT3" s="2"/>
    </row>
    <row r="4" spans="1:259" s="2" customFormat="1" ht="16.5" customHeight="1" x14ac:dyDescent="0.25">
      <c r="A4" s="154" t="s">
        <v>17</v>
      </c>
      <c r="B4" s="154"/>
      <c r="C4" s="154"/>
      <c r="D4" s="154"/>
      <c r="E4" s="154"/>
      <c r="F4" s="154"/>
      <c r="G4" s="154"/>
      <c r="H4" s="154"/>
      <c r="I4" s="154"/>
      <c r="J4" s="154"/>
      <c r="K4" s="154"/>
      <c r="L4" s="154"/>
      <c r="M4" s="154"/>
      <c r="N4" s="154"/>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row>
    <row r="5" spans="1:259" s="2" customFormat="1" ht="43.5" hidden="1" customHeight="1" x14ac:dyDescent="0.25">
      <c r="A5" s="155" t="s">
        <v>55</v>
      </c>
      <c r="B5" s="156"/>
      <c r="C5" s="156"/>
      <c r="D5" s="156"/>
      <c r="E5" s="156"/>
      <c r="F5" s="156"/>
      <c r="G5" s="156"/>
      <c r="H5" s="156"/>
      <c r="I5" s="156"/>
      <c r="J5" s="156"/>
      <c r="K5" s="156"/>
      <c r="L5" s="157"/>
      <c r="M5" s="158" t="s">
        <v>56</v>
      </c>
      <c r="N5" s="159"/>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row>
    <row r="6" spans="1:259" s="2" customFormat="1" ht="13.5" customHeight="1" x14ac:dyDescent="0.25">
      <c r="A6" s="160" t="s">
        <v>57</v>
      </c>
      <c r="B6" s="161"/>
      <c r="C6" s="161"/>
      <c r="D6" s="161"/>
      <c r="E6" s="161"/>
      <c r="F6" s="161"/>
      <c r="G6" s="161"/>
      <c r="H6" s="161"/>
      <c r="I6" s="161"/>
      <c r="J6" s="161"/>
      <c r="K6" s="161"/>
      <c r="L6" s="162"/>
      <c r="M6" s="106">
        <v>2352941.1800000002</v>
      </c>
      <c r="N6" s="106"/>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65"/>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row>
    <row r="7" spans="1:259" s="2" customFormat="1" ht="15" x14ac:dyDescent="0.25">
      <c r="A7" s="163" t="s">
        <v>15</v>
      </c>
      <c r="B7" s="164"/>
      <c r="C7" s="164"/>
      <c r="D7" s="164"/>
      <c r="E7" s="164"/>
      <c r="F7" s="164"/>
      <c r="G7" s="164"/>
      <c r="H7" s="164"/>
      <c r="I7" s="164"/>
      <c r="J7" s="164"/>
      <c r="K7" s="164"/>
      <c r="L7" s="165"/>
      <c r="M7" s="105">
        <v>0.2</v>
      </c>
      <c r="N7" s="105"/>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56"/>
      <c r="AQ7" s="1"/>
      <c r="AS7" s="1" t="s">
        <v>2</v>
      </c>
      <c r="AT7" s="25" t="s">
        <v>0</v>
      </c>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row>
    <row r="8" spans="1:259" s="2" customFormat="1" ht="15" x14ac:dyDescent="0.25">
      <c r="A8" s="166" t="s">
        <v>58</v>
      </c>
      <c r="B8" s="167"/>
      <c r="C8" s="167"/>
      <c r="D8" s="167"/>
      <c r="E8" s="167"/>
      <c r="F8" s="167"/>
      <c r="G8" s="167"/>
      <c r="H8" s="167"/>
      <c r="I8" s="167"/>
      <c r="J8" s="167"/>
      <c r="K8" s="167"/>
      <c r="L8" s="168"/>
      <c r="M8" s="169">
        <f>M6-(M6*avans2)</f>
        <v>1882352.9440000001</v>
      </c>
      <c r="N8" s="16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56"/>
      <c r="AQ8" s="1"/>
      <c r="AS8" s="2" t="s">
        <v>14</v>
      </c>
      <c r="AT8" s="25" t="s">
        <v>1</v>
      </c>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row>
    <row r="9" spans="1:259" s="2" customFormat="1" ht="15" hidden="1" customHeight="1" x14ac:dyDescent="0.25">
      <c r="A9" s="170" t="s">
        <v>59</v>
      </c>
      <c r="B9" s="171"/>
      <c r="C9" s="171"/>
      <c r="D9" s="171"/>
      <c r="E9" s="171"/>
      <c r="F9" s="171"/>
      <c r="G9" s="171"/>
      <c r="H9" s="171"/>
      <c r="I9" s="171"/>
      <c r="J9" s="171"/>
      <c r="K9" s="172"/>
      <c r="L9" s="57"/>
      <c r="M9" s="106">
        <v>100000</v>
      </c>
      <c r="N9" s="106"/>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1"/>
      <c r="AQ9" s="1"/>
      <c r="AT9" s="58"/>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row>
    <row r="10" spans="1:259" s="2" customFormat="1" ht="15" hidden="1" customHeight="1" x14ac:dyDescent="0.25">
      <c r="A10" s="170" t="s">
        <v>60</v>
      </c>
      <c r="B10" s="171"/>
      <c r="C10" s="171"/>
      <c r="D10" s="171"/>
      <c r="E10" s="171"/>
      <c r="F10" s="171"/>
      <c r="G10" s="171"/>
      <c r="H10" s="171"/>
      <c r="I10" s="171"/>
      <c r="J10" s="171"/>
      <c r="K10" s="172"/>
      <c r="L10" s="57"/>
      <c r="M10" s="106">
        <f>M9*M29</f>
        <v>0</v>
      </c>
      <c r="N10" s="10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
      <c r="AQ10" s="1"/>
      <c r="AT10" s="58"/>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row>
    <row r="11" spans="1:259" s="2" customFormat="1" ht="15" hidden="1" customHeight="1" x14ac:dyDescent="0.25">
      <c r="A11" s="173" t="s">
        <v>61</v>
      </c>
      <c r="B11" s="174"/>
      <c r="C11" s="174"/>
      <c r="D11" s="174"/>
      <c r="E11" s="174"/>
      <c r="F11" s="174"/>
      <c r="G11" s="174"/>
      <c r="H11" s="174"/>
      <c r="I11" s="174"/>
      <c r="J11" s="174"/>
      <c r="K11" s="175"/>
      <c r="L11" s="59"/>
      <c r="M11" s="106">
        <v>0</v>
      </c>
      <c r="N11" s="106"/>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
      <c r="AQ11" s="1"/>
      <c r="AT11" s="58"/>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s="2" customFormat="1" ht="15" hidden="1" customHeight="1" x14ac:dyDescent="0.25">
      <c r="A12" s="173" t="s">
        <v>62</v>
      </c>
      <c r="B12" s="174"/>
      <c r="C12" s="174"/>
      <c r="D12" s="174"/>
      <c r="E12" s="174"/>
      <c r="F12" s="174"/>
      <c r="G12" s="174"/>
      <c r="H12" s="174"/>
      <c r="I12" s="174"/>
      <c r="J12" s="174"/>
      <c r="K12" s="175"/>
      <c r="L12" s="59"/>
      <c r="M12" s="106">
        <v>0</v>
      </c>
      <c r="N12" s="106"/>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
      <c r="AQ12" s="1"/>
      <c r="AT12" s="58"/>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s="2" customFormat="1" ht="16.5" customHeight="1" x14ac:dyDescent="0.25">
      <c r="A13" s="176" t="s">
        <v>12</v>
      </c>
      <c r="B13" s="177"/>
      <c r="C13" s="177"/>
      <c r="D13" s="177"/>
      <c r="E13" s="177"/>
      <c r="F13" s="177"/>
      <c r="G13" s="177"/>
      <c r="H13" s="177"/>
      <c r="I13" s="177"/>
      <c r="J13" s="177"/>
      <c r="K13" s="177"/>
      <c r="L13" s="178"/>
      <c r="M13" s="179">
        <v>240</v>
      </c>
      <c r="N13" s="180"/>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1"/>
      <c r="AQ13" s="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2" customFormat="1" ht="18.75" hidden="1" customHeight="1" x14ac:dyDescent="0.25">
      <c r="A14" s="181" t="s">
        <v>50</v>
      </c>
      <c r="B14" s="182"/>
      <c r="C14" s="182"/>
      <c r="D14" s="182"/>
      <c r="E14" s="182"/>
      <c r="F14" s="182"/>
      <c r="G14" s="182"/>
      <c r="H14" s="182"/>
      <c r="I14" s="182"/>
      <c r="J14" s="182"/>
      <c r="K14" s="182"/>
      <c r="L14" s="183"/>
      <c r="M14" s="196">
        <v>0.129</v>
      </c>
      <c r="N14" s="197"/>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1"/>
      <c r="AQ14" s="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row>
    <row r="15" spans="1:259" s="2" customFormat="1" ht="16.5" hidden="1" customHeight="1" x14ac:dyDescent="0.25">
      <c r="A15" s="184" t="s">
        <v>51</v>
      </c>
      <c r="B15" s="185"/>
      <c r="C15" s="185"/>
      <c r="D15" s="185"/>
      <c r="E15" s="185"/>
      <c r="F15" s="185"/>
      <c r="G15" s="185"/>
      <c r="H15" s="185"/>
      <c r="I15" s="185"/>
      <c r="J15" s="185"/>
      <c r="K15" s="185"/>
      <c r="L15" s="186"/>
      <c r="M15" s="198">
        <v>0</v>
      </c>
      <c r="N15" s="199"/>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1"/>
      <c r="AQ15" s="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row>
    <row r="16" spans="1:259" s="2" customFormat="1" ht="50.25" hidden="1" customHeight="1" x14ac:dyDescent="0.25">
      <c r="A16" s="200" t="s">
        <v>92</v>
      </c>
      <c r="B16" s="208"/>
      <c r="C16" s="208"/>
      <c r="D16" s="208"/>
      <c r="E16" s="208"/>
      <c r="F16" s="208"/>
      <c r="G16" s="208"/>
      <c r="H16" s="208"/>
      <c r="I16" s="208"/>
      <c r="J16" s="208"/>
      <c r="K16" s="208"/>
      <c r="L16" s="209"/>
      <c r="M16" s="210">
        <v>8.9800000000000005E-2</v>
      </c>
      <c r="N16" s="21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1"/>
      <c r="AQ16" s="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row>
    <row r="17" spans="1:259" s="2" customFormat="1" ht="18" customHeight="1" x14ac:dyDescent="0.25">
      <c r="A17" s="200" t="s">
        <v>110</v>
      </c>
      <c r="B17" s="201"/>
      <c r="C17" s="201"/>
      <c r="D17" s="201"/>
      <c r="E17" s="201"/>
      <c r="F17" s="201"/>
      <c r="G17" s="201"/>
      <c r="H17" s="201"/>
      <c r="I17" s="201"/>
      <c r="J17" s="201"/>
      <c r="K17" s="201"/>
      <c r="L17" s="202"/>
      <c r="M17" s="196">
        <v>7.0000000000000007E-2</v>
      </c>
      <c r="N17" s="197"/>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1"/>
      <c r="AQ17" s="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row>
    <row r="18" spans="1:259" s="2" customFormat="1" ht="15.75" hidden="1" customHeight="1" x14ac:dyDescent="0.25">
      <c r="A18" s="184" t="s">
        <v>86</v>
      </c>
      <c r="B18" s="185"/>
      <c r="C18" s="185"/>
      <c r="D18" s="185"/>
      <c r="E18" s="185"/>
      <c r="F18" s="185"/>
      <c r="G18" s="185"/>
      <c r="H18" s="185"/>
      <c r="I18" s="185"/>
      <c r="J18" s="185"/>
      <c r="K18" s="185"/>
      <c r="L18" s="186"/>
      <c r="M18" s="198">
        <f>strok2-M15</f>
        <v>240</v>
      </c>
      <c r="N18" s="199"/>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1"/>
      <c r="AQ18" s="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row>
    <row r="19" spans="1:259" s="2" customFormat="1" ht="14.45" customHeight="1" x14ac:dyDescent="0.25">
      <c r="A19" s="227" t="s">
        <v>98</v>
      </c>
      <c r="B19" s="228"/>
      <c r="C19" s="228"/>
      <c r="D19" s="228"/>
      <c r="E19" s="228"/>
      <c r="F19" s="228"/>
      <c r="G19" s="228"/>
      <c r="H19" s="228"/>
      <c r="I19" s="228"/>
      <c r="J19" s="228"/>
      <c r="K19" s="228"/>
      <c r="L19" s="229"/>
      <c r="M19" s="230">
        <v>0.03</v>
      </c>
      <c r="N19" s="23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1"/>
      <c r="AQ19" s="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row>
    <row r="20" spans="1:259" s="2" customFormat="1" ht="15.6" customHeight="1" x14ac:dyDescent="0.25">
      <c r="A20" s="166" t="s">
        <v>13</v>
      </c>
      <c r="B20" s="167"/>
      <c r="C20" s="167"/>
      <c r="D20" s="167"/>
      <c r="E20" s="167"/>
      <c r="F20" s="167"/>
      <c r="G20" s="167"/>
      <c r="H20" s="167"/>
      <c r="I20" s="167"/>
      <c r="J20" s="167"/>
      <c r="K20" s="167"/>
      <c r="L20" s="168"/>
      <c r="M20" s="212">
        <v>1</v>
      </c>
      <c r="N20" s="213"/>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1"/>
      <c r="AQ20" s="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row>
    <row r="21" spans="1:259" s="2" customFormat="1" ht="15" hidden="1" customHeight="1" x14ac:dyDescent="0.25">
      <c r="A21" s="126" t="str">
        <f>CONCATENATE("Месячный платеж по кредиту, ",U38)</f>
        <v xml:space="preserve">Месячный платеж по кредиту, </v>
      </c>
      <c r="B21" s="127"/>
      <c r="C21" s="127"/>
      <c r="D21" s="127"/>
      <c r="E21" s="127"/>
      <c r="F21" s="127"/>
      <c r="G21" s="127"/>
      <c r="H21" s="127"/>
      <c r="I21" s="127"/>
      <c r="J21" s="66"/>
      <c r="K21" s="39"/>
      <c r="L21" s="55"/>
      <c r="M21" s="214">
        <f>IF(data2=1,sumkred2/strok2,sumkred2*M14/100/((1-POWER(1+M14/1200,-strok2))*12))</f>
        <v>7843.1372666666675</v>
      </c>
      <c r="N21" s="215"/>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1"/>
      <c r="AQ21" s="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row>
    <row r="22" spans="1:259" s="2" customFormat="1" ht="26.25" customHeight="1" x14ac:dyDescent="0.25">
      <c r="A22" s="190" t="s">
        <v>104</v>
      </c>
      <c r="B22" s="191"/>
      <c r="C22" s="191"/>
      <c r="D22" s="191"/>
      <c r="E22" s="191"/>
      <c r="F22" s="191"/>
      <c r="G22" s="191"/>
      <c r="H22" s="191"/>
      <c r="I22" s="191"/>
      <c r="J22" s="191"/>
      <c r="K22" s="191"/>
      <c r="L22" s="191"/>
      <c r="M22" s="191"/>
      <c r="N22" s="192"/>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1"/>
      <c r="AQ22" s="1"/>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row>
    <row r="23" spans="1:259" s="2" customFormat="1" ht="15" x14ac:dyDescent="0.25">
      <c r="A23" s="126" t="s">
        <v>81</v>
      </c>
      <c r="B23" s="127"/>
      <c r="C23" s="127"/>
      <c r="D23" s="127"/>
      <c r="E23" s="127"/>
      <c r="F23" s="127"/>
      <c r="G23" s="127"/>
      <c r="H23" s="127"/>
      <c r="I23" s="127"/>
      <c r="J23" s="127"/>
      <c r="K23" s="127"/>
      <c r="L23" s="205"/>
      <c r="M23" s="216">
        <v>5.0000000000000001E-3</v>
      </c>
      <c r="N23" s="216"/>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1"/>
      <c r="AQ23" s="1"/>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row>
    <row r="24" spans="1:259" s="2" customFormat="1" ht="16.5" customHeight="1" x14ac:dyDescent="0.25">
      <c r="A24" s="126" t="s">
        <v>63</v>
      </c>
      <c r="B24" s="127"/>
      <c r="C24" s="127"/>
      <c r="D24" s="127"/>
      <c r="E24" s="127"/>
      <c r="F24" s="127"/>
      <c r="G24" s="127"/>
      <c r="H24" s="127"/>
      <c r="I24" s="127"/>
      <c r="J24" s="127"/>
      <c r="K24" s="127"/>
      <c r="L24" s="205"/>
      <c r="M24" s="217">
        <v>0</v>
      </c>
      <c r="N24" s="218"/>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1"/>
      <c r="AQ24" s="1"/>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row>
    <row r="25" spans="1:259" s="2" customFormat="1" ht="19.5" customHeight="1" x14ac:dyDescent="0.25">
      <c r="A25" s="126" t="s">
        <v>88</v>
      </c>
      <c r="B25" s="127"/>
      <c r="C25" s="127"/>
      <c r="D25" s="127"/>
      <c r="E25" s="127"/>
      <c r="F25" s="127"/>
      <c r="G25" s="127"/>
      <c r="H25" s="127"/>
      <c r="I25" s="127"/>
      <c r="J25" s="127"/>
      <c r="K25" s="127"/>
      <c r="L25" s="205"/>
      <c r="M25" s="219">
        <v>0</v>
      </c>
      <c r="N25" s="220"/>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1"/>
      <c r="AQ25" s="1"/>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row>
    <row r="26" spans="1:259" s="2" customFormat="1" ht="15.75" customHeight="1" x14ac:dyDescent="0.25">
      <c r="A26" s="126" t="s">
        <v>84</v>
      </c>
      <c r="B26" s="127"/>
      <c r="C26" s="127"/>
      <c r="D26" s="127"/>
      <c r="E26" s="127"/>
      <c r="F26" s="127"/>
      <c r="G26" s="127"/>
      <c r="H26" s="127"/>
      <c r="I26" s="127"/>
      <c r="J26" s="127"/>
      <c r="K26" s="127"/>
      <c r="L26" s="205"/>
      <c r="M26" s="221" t="s">
        <v>85</v>
      </c>
      <c r="N26" s="222"/>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1"/>
      <c r="AQ26" s="1"/>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row>
    <row r="27" spans="1:259" s="2" customFormat="1" ht="25.5" hidden="1" customHeight="1" x14ac:dyDescent="0.25">
      <c r="A27" s="126" t="s">
        <v>87</v>
      </c>
      <c r="B27" s="127"/>
      <c r="C27" s="127"/>
      <c r="D27" s="127"/>
      <c r="E27" s="127"/>
      <c r="F27" s="127"/>
      <c r="G27" s="127"/>
      <c r="H27" s="127"/>
      <c r="I27" s="127"/>
      <c r="J27" s="127"/>
      <c r="K27" s="127"/>
      <c r="L27" s="205"/>
      <c r="M27" s="206">
        <v>0</v>
      </c>
      <c r="N27" s="207"/>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1"/>
      <c r="AQ27" s="1"/>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row>
    <row r="28" spans="1:259" s="2" customFormat="1" ht="20.45" customHeight="1" x14ac:dyDescent="0.25">
      <c r="A28" s="203" t="s">
        <v>89</v>
      </c>
      <c r="B28" s="203"/>
      <c r="C28" s="203"/>
      <c r="D28" s="203"/>
      <c r="E28" s="203"/>
      <c r="F28" s="203"/>
      <c r="G28" s="203"/>
      <c r="H28" s="203"/>
      <c r="I28" s="203"/>
      <c r="J28" s="203"/>
      <c r="K28" s="203"/>
      <c r="L28" s="203"/>
      <c r="M28" s="204">
        <v>0</v>
      </c>
      <c r="N28" s="204"/>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1"/>
      <c r="AQ28" s="1"/>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row>
    <row r="29" spans="1:259" s="2" customFormat="1" ht="32.25" customHeight="1" x14ac:dyDescent="0.25">
      <c r="A29" s="193" t="s">
        <v>105</v>
      </c>
      <c r="B29" s="194"/>
      <c r="C29" s="194"/>
      <c r="D29" s="194"/>
      <c r="E29" s="194"/>
      <c r="F29" s="194"/>
      <c r="G29" s="194"/>
      <c r="H29" s="194"/>
      <c r="I29" s="194"/>
      <c r="J29" s="194"/>
      <c r="K29" s="194"/>
      <c r="L29" s="194"/>
      <c r="M29" s="194"/>
      <c r="N29" s="195"/>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1"/>
      <c r="AQ29" s="1"/>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row>
    <row r="30" spans="1:259" s="1" customFormat="1" ht="15" x14ac:dyDescent="0.25">
      <c r="A30" s="187" t="s">
        <v>102</v>
      </c>
      <c r="B30" s="188"/>
      <c r="C30" s="188"/>
      <c r="D30" s="188"/>
      <c r="E30" s="188"/>
      <c r="F30" s="188"/>
      <c r="G30" s="188"/>
      <c r="H30" s="188"/>
      <c r="I30" s="188"/>
      <c r="J30" s="188"/>
      <c r="K30" s="188"/>
      <c r="L30" s="189"/>
      <c r="M30" s="169">
        <v>11500</v>
      </c>
      <c r="N30" s="169"/>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row>
    <row r="31" spans="1:259" s="1" customFormat="1" ht="15" x14ac:dyDescent="0.25">
      <c r="A31" s="187" t="s">
        <v>82</v>
      </c>
      <c r="B31" s="241"/>
      <c r="C31" s="241"/>
      <c r="D31" s="241"/>
      <c r="E31" s="241"/>
      <c r="F31" s="241"/>
      <c r="G31" s="241"/>
      <c r="H31" s="241"/>
      <c r="I31" s="241"/>
      <c r="J31" s="241"/>
      <c r="K31" s="241"/>
      <c r="L31" s="242"/>
      <c r="M31" s="216">
        <v>1E-3</v>
      </c>
      <c r="N31" s="216"/>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row>
    <row r="32" spans="1:259" s="1" customFormat="1" ht="30" customHeight="1" x14ac:dyDescent="0.25">
      <c r="A32" s="240" t="s">
        <v>109</v>
      </c>
      <c r="B32" s="241"/>
      <c r="C32" s="241"/>
      <c r="D32" s="241"/>
      <c r="E32" s="241"/>
      <c r="F32" s="241"/>
      <c r="G32" s="241"/>
      <c r="H32" s="241"/>
      <c r="I32" s="241"/>
      <c r="J32" s="241"/>
      <c r="K32" s="241"/>
      <c r="L32" s="242"/>
      <c r="M32" s="216">
        <v>2.5000000000000001E-3</v>
      </c>
      <c r="N32" s="216"/>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row>
    <row r="33" spans="1:260" s="1" customFormat="1" ht="15" x14ac:dyDescent="0.25">
      <c r="A33" s="187" t="s">
        <v>83</v>
      </c>
      <c r="B33" s="241"/>
      <c r="C33" s="241"/>
      <c r="D33" s="241"/>
      <c r="E33" s="241"/>
      <c r="F33" s="241"/>
      <c r="G33" s="241"/>
      <c r="H33" s="241"/>
      <c r="I33" s="241"/>
      <c r="J33" s="241"/>
      <c r="K33" s="241"/>
      <c r="L33" s="242"/>
      <c r="M33" s="216">
        <v>0</v>
      </c>
      <c r="N33" s="216"/>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row>
    <row r="34" spans="1:260" s="1" customFormat="1" ht="15" x14ac:dyDescent="0.25">
      <c r="A34" s="187" t="s">
        <v>91</v>
      </c>
      <c r="B34" s="241"/>
      <c r="C34" s="241"/>
      <c r="D34" s="241"/>
      <c r="E34" s="241"/>
      <c r="F34" s="241"/>
      <c r="G34" s="241"/>
      <c r="H34" s="241"/>
      <c r="I34" s="241"/>
      <c r="J34" s="241"/>
      <c r="K34" s="241"/>
      <c r="L34" s="242"/>
      <c r="M34" s="169">
        <v>3500</v>
      </c>
      <c r="N34" s="169"/>
      <c r="O34" s="41"/>
      <c r="P34" s="41"/>
      <c r="Q34" s="41"/>
      <c r="R34" s="41"/>
      <c r="S34" s="41"/>
      <c r="U34" s="41"/>
      <c r="V34" s="41"/>
      <c r="W34" s="41"/>
      <c r="X34" s="41"/>
      <c r="Y34" s="41"/>
      <c r="Z34" s="41"/>
      <c r="AA34" s="41"/>
      <c r="AB34" s="41"/>
      <c r="AC34" s="41"/>
      <c r="AD34" s="41"/>
      <c r="AE34" s="41"/>
      <c r="AF34" s="41"/>
      <c r="AG34" s="41"/>
      <c r="AH34" s="41"/>
      <c r="AI34" s="41"/>
      <c r="AJ34" s="41"/>
      <c r="AK34" s="41"/>
      <c r="AL34" s="41"/>
      <c r="AM34" s="41"/>
      <c r="AN34" s="41"/>
      <c r="AO34" s="41"/>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row>
    <row r="35" spans="1:260" s="1" customFormat="1" ht="15" x14ac:dyDescent="0.25">
      <c r="A35" s="187" t="s">
        <v>103</v>
      </c>
      <c r="B35" s="241"/>
      <c r="C35" s="241"/>
      <c r="D35" s="241"/>
      <c r="E35" s="241"/>
      <c r="F35" s="241"/>
      <c r="G35" s="241"/>
      <c r="H35" s="241"/>
      <c r="I35" s="241"/>
      <c r="J35" s="241"/>
      <c r="K35" s="241"/>
      <c r="L35" s="242"/>
      <c r="M35" s="169">
        <v>3786</v>
      </c>
      <c r="N35" s="169"/>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row>
    <row r="36" spans="1:260" s="2" customFormat="1" ht="15" customHeight="1" x14ac:dyDescent="0.25">
      <c r="A36" s="187" t="s">
        <v>90</v>
      </c>
      <c r="B36" s="241"/>
      <c r="C36" s="241"/>
      <c r="D36" s="241"/>
      <c r="E36" s="241"/>
      <c r="F36" s="241"/>
      <c r="G36" s="241"/>
      <c r="H36" s="241"/>
      <c r="I36" s="241"/>
      <c r="J36" s="241"/>
      <c r="K36" s="241"/>
      <c r="L36" s="242"/>
      <c r="M36" s="169">
        <f>M6*1%</f>
        <v>23529.411800000002</v>
      </c>
      <c r="N36" s="169"/>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1"/>
      <c r="AQ36" s="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row>
    <row r="37" spans="1:260" s="2" customFormat="1" ht="19.5" hidden="1" customHeight="1" x14ac:dyDescent="0.25">
      <c r="A37" s="235"/>
      <c r="B37" s="236"/>
      <c r="C37" s="236"/>
      <c r="D37" s="236"/>
      <c r="E37" s="236"/>
      <c r="F37" s="236"/>
      <c r="G37" s="236"/>
      <c r="H37" s="236"/>
      <c r="I37" s="236"/>
      <c r="J37" s="236"/>
      <c r="K37" s="236"/>
      <c r="L37" s="237"/>
      <c r="M37" s="238"/>
      <c r="N37" s="239"/>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1"/>
      <c r="AQ37" s="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row>
    <row r="38" spans="1:260" s="2" customFormat="1" ht="15.75" thickBot="1" x14ac:dyDescent="0.3">
      <c r="A38" s="20">
        <v>2</v>
      </c>
      <c r="B38" s="1"/>
      <c r="C38" s="1"/>
      <c r="D38" s="1"/>
      <c r="E38" s="1"/>
      <c r="F38" s="1"/>
      <c r="G38" s="1"/>
      <c r="H38" s="1"/>
      <c r="I38" s="1"/>
      <c r="J38" s="1"/>
      <c r="K38" s="1"/>
      <c r="L38" s="1"/>
      <c r="M38" s="1"/>
      <c r="O38" s="32"/>
      <c r="P38" s="32"/>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t="s">
        <v>16</v>
      </c>
      <c r="AP38" s="41"/>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row>
    <row r="39" spans="1:260" s="1" customFormat="1" ht="12.75" customHeight="1" thickBot="1" x14ac:dyDescent="0.3">
      <c r="A39" s="141" t="s">
        <v>18</v>
      </c>
      <c r="B39" s="130" t="s">
        <v>20</v>
      </c>
      <c r="C39" s="131"/>
      <c r="D39" s="131"/>
      <c r="E39" s="131"/>
      <c r="F39" s="131"/>
      <c r="G39" s="132"/>
      <c r="H39" s="130" t="s">
        <v>21</v>
      </c>
      <c r="I39" s="131"/>
      <c r="J39" s="131"/>
      <c r="K39" s="131"/>
      <c r="L39" s="131"/>
      <c r="M39" s="132"/>
      <c r="N39" s="130" t="s">
        <v>22</v>
      </c>
      <c r="O39" s="131"/>
      <c r="P39" s="131"/>
      <c r="Q39" s="131"/>
      <c r="R39" s="131"/>
      <c r="S39" s="132"/>
      <c r="T39" s="130" t="s">
        <v>23</v>
      </c>
      <c r="U39" s="131"/>
      <c r="V39" s="131"/>
      <c r="W39" s="131"/>
      <c r="X39" s="131"/>
      <c r="Y39" s="132"/>
      <c r="Z39" s="130" t="s">
        <v>24</v>
      </c>
      <c r="AA39" s="131"/>
      <c r="AB39" s="131"/>
      <c r="AC39" s="131"/>
      <c r="AD39" s="131"/>
      <c r="AE39" s="132"/>
      <c r="AF39" s="130" t="s">
        <v>25</v>
      </c>
      <c r="AG39" s="131"/>
      <c r="AH39" s="131"/>
      <c r="AI39" s="131"/>
      <c r="AJ39" s="131"/>
      <c r="AK39" s="132"/>
      <c r="AL39" s="130" t="s">
        <v>26</v>
      </c>
      <c r="AM39" s="131"/>
      <c r="AN39" s="131"/>
      <c r="AO39" s="131"/>
      <c r="AP39" s="131"/>
      <c r="AQ39" s="132"/>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row>
    <row r="40" spans="1:260" s="2" customFormat="1" ht="120.75" thickBot="1" x14ac:dyDescent="0.3">
      <c r="A40" s="142"/>
      <c r="B40" s="6" t="s">
        <v>41</v>
      </c>
      <c r="C40" s="6" t="s">
        <v>94</v>
      </c>
      <c r="D40" s="68" t="s">
        <v>95</v>
      </c>
      <c r="E40" s="6" t="s">
        <v>64</v>
      </c>
      <c r="F40" s="6" t="s">
        <v>96</v>
      </c>
      <c r="G40" s="68" t="s">
        <v>97</v>
      </c>
      <c r="H40" s="6" t="s">
        <v>41</v>
      </c>
      <c r="I40" s="6" t="s">
        <v>94</v>
      </c>
      <c r="J40" s="68" t="s">
        <v>95</v>
      </c>
      <c r="K40" s="6" t="s">
        <v>64</v>
      </c>
      <c r="L40" s="6" t="s">
        <v>96</v>
      </c>
      <c r="M40" s="68" t="s">
        <v>97</v>
      </c>
      <c r="N40" s="6" t="s">
        <v>41</v>
      </c>
      <c r="O40" s="6" t="s">
        <v>94</v>
      </c>
      <c r="P40" s="68" t="s">
        <v>95</v>
      </c>
      <c r="Q40" s="6" t="s">
        <v>64</v>
      </c>
      <c r="R40" s="6" t="s">
        <v>96</v>
      </c>
      <c r="S40" s="68" t="s">
        <v>97</v>
      </c>
      <c r="T40" s="6" t="s">
        <v>41</v>
      </c>
      <c r="U40" s="6" t="s">
        <v>94</v>
      </c>
      <c r="V40" s="68" t="s">
        <v>95</v>
      </c>
      <c r="W40" s="6" t="s">
        <v>64</v>
      </c>
      <c r="X40" s="6" t="s">
        <v>96</v>
      </c>
      <c r="Y40" s="68" t="s">
        <v>97</v>
      </c>
      <c r="Z40" s="6" t="s">
        <v>41</v>
      </c>
      <c r="AA40" s="6" t="s">
        <v>94</v>
      </c>
      <c r="AB40" s="68" t="s">
        <v>95</v>
      </c>
      <c r="AC40" s="6" t="s">
        <v>64</v>
      </c>
      <c r="AD40" s="6" t="s">
        <v>96</v>
      </c>
      <c r="AE40" s="68" t="s">
        <v>97</v>
      </c>
      <c r="AF40" s="6" t="s">
        <v>41</v>
      </c>
      <c r="AG40" s="6" t="s">
        <v>94</v>
      </c>
      <c r="AH40" s="68" t="s">
        <v>95</v>
      </c>
      <c r="AI40" s="6" t="s">
        <v>64</v>
      </c>
      <c r="AJ40" s="6" t="s">
        <v>96</v>
      </c>
      <c r="AK40" s="68" t="s">
        <v>97</v>
      </c>
      <c r="AL40" s="6" t="s">
        <v>41</v>
      </c>
      <c r="AM40" s="6" t="s">
        <v>94</v>
      </c>
      <c r="AN40" s="68" t="s">
        <v>95</v>
      </c>
      <c r="AO40" s="6" t="s">
        <v>64</v>
      </c>
      <c r="AP40" s="6" t="s">
        <v>96</v>
      </c>
      <c r="AQ40" s="68" t="s">
        <v>97</v>
      </c>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row>
    <row r="41" spans="1:260" s="2" customFormat="1" ht="15.75" thickTop="1" x14ac:dyDescent="0.25">
      <c r="A41" s="61" t="s">
        <v>65</v>
      </c>
      <c r="B41" s="7">
        <f>sumkred2</f>
        <v>1882352.9440000001</v>
      </c>
      <c r="C41" s="7">
        <f t="shared" ref="C41:C52" si="0">IF(SUBSTITUTE(SUBSTITUTE(LEFT($A41,2),".","")," ","")*1+SUBSTITUTE(SUBSTITUTE(LEFT(B$39,2)," ",""),".","")*12-12&lt;=$M$15,B41*($M$14/12),B41*($M$17/12))</f>
        <v>10980.392173333335</v>
      </c>
      <c r="D41" s="69">
        <f t="shared" ref="D41:D52" si="1">IF(SUBSTITUTE(SUBSTITUTE(LEFT($A41,2),".","")," ","")*1+SUBSTITUTE(SUBSTITUTE(LEFT(B$39,2)," ",""),".","")*12-12&lt;=$M$15,B41*($M$14/12),B41*($M$19/12))</f>
        <v>4705.8823600000005</v>
      </c>
      <c r="E41" s="28">
        <f>IF($A41="1 міс.",$M$32*$M$6+$M$33*B41,0)+$M$23*sumkred2+$M$24+$M$25*sumkred2+$M$30+$M$34+M31*M6+M35+M27+$M$28+M36</f>
        <v>59962.470650000003</v>
      </c>
      <c r="F41" s="28">
        <f>IF(data2=2,C41+E41,IF(data2=1,IF(C41&gt;0,C41+E41+sumproplat2,0),IF(B41&gt;sumproplat2*2,sumproplat2,B41+C41+E41)))</f>
        <v>78786.000090000016</v>
      </c>
      <c r="G41" s="69">
        <f t="shared" ref="G41:G52" si="2">IF(data2=2,D41+E41,IF(data2=1,IF(D41&gt;0,D41+E41+sumproplat2,0),IF(B41&gt;sumproplat2*2,sumproplat2,B41+D41+E41)))</f>
        <v>72511.490276666678</v>
      </c>
      <c r="H41" s="8">
        <f>IF(data2=1,IF((B52-sumproplat2)&gt;1,B52-sumproplat2,0),IF(B52-(sumproplat2-C52-E52)&gt;0,B52-(F52-C52-E52),0))</f>
        <v>1788235.2968000006</v>
      </c>
      <c r="I41" s="7">
        <f t="shared" ref="I41:I52" si="3">IF(SUBSTITUTE(SUBSTITUTE(LEFT($A41,2),".","")," ","")*1+SUBSTITUTE(SUBSTITUTE(LEFT(H$39,2)," ",""),".","")*12-12&lt;=$M$15,H41*($M$14/12),H41*($M$17/12))</f>
        <v>10431.37256466667</v>
      </c>
      <c r="J41" s="69">
        <f t="shared" ref="J41:J52" si="4">IF(SUBSTITUTE(SUBSTITUTE(LEFT($A41,2),".","")," ","")*1+SUBSTITUTE(SUBSTITUTE(LEFT(H$39,2)," ",""),".","")*12-12&lt;=$M$15,H41*($M$14/12),H41*($M$19/12))</f>
        <v>4470.5882420000016</v>
      </c>
      <c r="K41" s="28">
        <f t="shared" ref="K41:K52" si="5">IF(AND($A41="1 міс.",H41&gt;0),$M$32*$M$6+$M$33*H41,0)+IF(H41-IF(data2=1,IF(I41&gt;0.001,I41+sumproplat2,0),IF(H41&gt;sumproplat2*2,sumproplat2,H41+I41))&lt;0,$M$35,0)+IF(H41&gt;0,$M$28,0)</f>
        <v>5882.3529500000004</v>
      </c>
      <c r="L41" s="28">
        <f t="shared" ref="L41:L52" si="6">IF(data2=1,IF(I41&gt;0.001,I41+K41+sumproplat2,0),IF(H41&gt;sumproplat2*2,sumproplat2+K41,H41+I41+K41))</f>
        <v>24156.862781333337</v>
      </c>
      <c r="M41" s="69">
        <f t="shared" ref="M41:M52" si="7">IF(data2=1,IF(J41&gt;0.001,J41+K41+sumproplat2,0),IF(H41&gt;sumproplat2*2,sumproplat2+K41,H41+J41+K41))</f>
        <v>18196.07845866667</v>
      </c>
      <c r="N41" s="8">
        <f>IF(data2=1,IF((H52-sumproplat2)&gt;1,H52-sumproplat2,0),IF(H52-(sumproplat2-I52-K52)&gt;0,H52-(L52-I52-K52),0))</f>
        <v>1694117.6496000011</v>
      </c>
      <c r="O41" s="7">
        <f t="shared" ref="O41:O52" si="8">IF(SUBSTITUTE(SUBSTITUTE(LEFT($A41,2),".","")," ","")*1+SUBSTITUTE(SUBSTITUTE(LEFT(N$39,2)," ",""),".","")*12-12&lt;=$M$15,N41*($M$14/12),N41*($M$17/12))</f>
        <v>9882.3529560000061</v>
      </c>
      <c r="P41" s="69">
        <f>IF(SUBSTITUTE(SUBSTITUTE(LEFT($A41,2),".","")," ","")*1+SUBSTITUTE(SUBSTITUTE(LEFT(N$39,2)," ",""),".","")*12-12&lt;=$M$15,N41*($M$14/12),N41*($M$19/12))</f>
        <v>4235.2941240000027</v>
      </c>
      <c r="Q41" s="28">
        <f t="shared" ref="Q41:Q52" si="9">IF(AND($A41="1 міс.",N41&gt;0),$M$32*$M$6+$M$33*N41,0)+IF(N41-IF(data2=1,IF(O41&gt;0.001,O41+sumproplat2,0),IF(N41&gt;sumproplat2*2,sumproplat2,N41+O41))&lt;0,$M$35,0)+IF(N41&gt;0,$M$28,0)</f>
        <v>5882.3529500000004</v>
      </c>
      <c r="R41" s="28">
        <f t="shared" ref="R41:R52" si="10">IF(data2=1,IF(O41&gt;0.001,O41+Q41+sumproplat2,0),IF(N41&gt;sumproplat2*2,sumproplat2+Q41,N41+O41+Q41))</f>
        <v>23607.843172666675</v>
      </c>
      <c r="S41" s="69">
        <f t="shared" ref="S41:S52" si="11">IF(data2=1,IF(P41&gt;0.001,P41+Q41+sumproplat2,0),IF(N41&gt;sumproplat2*2,sumproplat2+Q41,N41+P41+Q41))</f>
        <v>17960.784340666673</v>
      </c>
      <c r="T41" s="8">
        <f>IF(data2=1,IF((N52-sumproplat2)&gt;1,N52-sumproplat2,0),IF(N52-(sumproplat2-O52-Q52)&gt;0,N52-(R52-O52-Q52),0))</f>
        <v>1600000.0024000015</v>
      </c>
      <c r="U41" s="7">
        <f t="shared" ref="U41:U52" si="12">IF(SUBSTITUTE(SUBSTITUTE(LEFT($A41,2),".","")," ","")*1+SUBSTITUTE(SUBSTITUTE(LEFT(T$39,2)," ",""),".","")*12-12&lt;=$M$15,T41*($M$14/12),T41*($M$17/12))</f>
        <v>9333.3333473333423</v>
      </c>
      <c r="V41" s="69">
        <f>IF(SUBSTITUTE(SUBSTITUTE(LEFT($A41,2),".","")," ","")*1+SUBSTITUTE(SUBSTITUTE(LEFT(T$39,2)," ",""),".","")*12-12&lt;=$M$15,T41*($M$14/12),T41*($M$19/12))</f>
        <v>4000.0000060000039</v>
      </c>
      <c r="W41" s="28">
        <f t="shared" ref="W41:W52" si="13">IF(AND($A41="1 міс.",T41&gt;0),$M$32*$M$6+$M$33*T41,0)+IF(T41-IF(data2=1,IF(U41&gt;0.001,U41+sumproplat2,0),IF(T41&gt;sumproplat2*2,sumproplat2,T41+U41))&lt;0,$M$35,0)+IF(T41&gt;0,$M$28,0)</f>
        <v>5882.3529500000004</v>
      </c>
      <c r="X41" s="28">
        <f>IF(data2=1,IF(U41&gt;0.001,U41+W41+sumproplat2,0),IF(T41&gt;sumproplat2*2,sumproplat2+W41,T41+U41+W41))</f>
        <v>23058.823564000009</v>
      </c>
      <c r="Y41" s="69">
        <f t="shared" ref="Y41:Y52" si="14">IF(data2=1,IF(V41&gt;0.001,V41+W41+sumproplat2,0),IF(T41&gt;sumproplat2*2,sumproplat2+W41,T41+V41+W41))</f>
        <v>17725.490222666671</v>
      </c>
      <c r="Z41" s="8">
        <f>IF(data2=1,IF((T52-sumproplat2)&gt;1,T52-sumproplat2,0),IF(T52-(sumproplat2-U52-W52)&gt;0,T52-(X52-U52-W52),0))</f>
        <v>1505882.355200002</v>
      </c>
      <c r="AA41" s="7">
        <f t="shared" ref="AA41:AA52" si="15">IF(SUBSTITUTE(SUBSTITUTE(LEFT($A41,2),".","")," ","")*1+SUBSTITUTE(SUBSTITUTE(LEFT(Z$39,2)," ",""),".","")*12-12&lt;=$M$15,Z41*($M$14/12),Z41*($M$17/12))</f>
        <v>8784.3137386666785</v>
      </c>
      <c r="AB41" s="69">
        <f>IF(SUBSTITUTE(SUBSTITUTE(LEFT($A41,2),".","")," ","")*1+SUBSTITUTE(SUBSTITUTE(LEFT(Z$39,2)," ",""),".","")*12-12&lt;=$M$15,Z41*($M$14/12),Z41*($M$19/12))</f>
        <v>3764.705888000005</v>
      </c>
      <c r="AC41" s="28">
        <f t="shared" ref="AC41:AC52" si="16">IF(AND($A41="1 міс.",Z41&gt;0),$M$32*$M$6+$M$33*Z41,0)+IF(Z41-IF(data2=1,IF(AA41&gt;0.001,AA41+sumproplat2,0),IF(Z41&gt;sumproplat2*2,sumproplat2,Z41+AA41))&lt;0,$M$35,0)+IF(Z41&gt;0,$M$28,0)</f>
        <v>5882.3529500000004</v>
      </c>
      <c r="AD41" s="28">
        <f>IF(data2=1,IF(AA41&gt;0.001,AA41+AC41+sumproplat2,0),IF(Z41&gt;sumproplat2*2,sumproplat2+AC41,Z41+AA41+AC41))</f>
        <v>22509.803955333347</v>
      </c>
      <c r="AE41" s="69">
        <f t="shared" ref="AE41:AE52" si="17">IF(data2=1,IF(AB41&gt;0.001,AB41+AC41+sumproplat2,0),IF(Z41&gt;sumproplat2*2,sumproplat2+AC41,Z41+AB41+AC41))</f>
        <v>17490.196104666673</v>
      </c>
      <c r="AF41" s="8">
        <f>IF(data2=1,IF((Z52-sumproplat2)&gt;1,Z52-sumproplat2,0),IF(Z52-(sumproplat2-AA52-AC52)&gt;0,Z52-(AD52-AA52-AC52),0))</f>
        <v>1411764.7080000024</v>
      </c>
      <c r="AG41" s="7">
        <f>IF(SUBSTITUTE(SUBSTITUTE(LEFT($A41,2),".","")," ","")*1+SUBSTITUTE(SUBSTITUTE(LEFT(AF$39,2)," ",""),".","")*12-12&lt;=$M$15,AF41*($M$14/12),AF41*($M$17/12))</f>
        <v>8235.2941300000148</v>
      </c>
      <c r="AH41" s="69">
        <f>IF(SUBSTITUTE(SUBSTITUTE(LEFT($A41,2),".","")," ","")*1+SUBSTITUTE(SUBSTITUTE(LEFT(AF$39,2)," ",""),".","")*12-12&lt;=$M$15,AF41*($M$14/12),AF41*($M$19/12))</f>
        <v>3529.4117700000061</v>
      </c>
      <c r="AI41" s="28">
        <f t="shared" ref="AI41:AI52" si="18">IF(AND($A41="1 міс.",AF41&gt;0),$M$32*$M$6+$M$33*AF41,0)+IF(AF41-IF(data2=1,IF(AG41&gt;0.001,AG41+sumproplat2,0),IF(AF41&gt;sumproplat2*2,sumproplat2,AF41+AG41))&lt;0,$M$35,0)+IF(AF41&gt;0,$M$28,0)</f>
        <v>5882.3529500000004</v>
      </c>
      <c r="AJ41" s="28">
        <f>IF(data2=1,IF(AG41&gt;0.001,AG41+AI41+sumproplat2,0),IF(AF41&gt;sumproplat2*2,sumproplat2+AI41,AF41+AG41+AI41))</f>
        <v>21960.784346666682</v>
      </c>
      <c r="AK41" s="69">
        <f t="shared" ref="AK41:AK52" si="19">IF(data2=1,IF(AH41&gt;0.001,AH41+AI41+sumproplat2,0),IF(AF41&gt;sumproplat2*2,sumproplat2+AI41,AF41+AGH41+AI41))</f>
        <v>17254.901986666675</v>
      </c>
      <c r="AL41" s="8">
        <f>IF(data2=1,IF((AF52-sumproplat2)&gt;1,AF52-sumproplat2,0),IF(AF52-(sumproplat2-AG52-AI52)&gt;0,AF52-(AJ52-AG52-AI52),0))</f>
        <v>1317647.0608000029</v>
      </c>
      <c r="AM41" s="7">
        <f>IF(SUBSTITUTE(SUBSTITUTE(LEFT($A41,2),".","")," ","")*1+SUBSTITUTE(SUBSTITUTE(LEFT(AL$39,2)," ",""),".","")*12-12&lt;=$M$15,AL41*($M$14/12),AL41*($M$17/12))</f>
        <v>7686.2745213333501</v>
      </c>
      <c r="AN41" s="69">
        <f>IF(SUBSTITUTE(SUBSTITUTE(LEFT($A41,2),".","")," ","")*1+SUBSTITUTE(SUBSTITUTE(LEFT(AL$39,2)," ",""),".","")*12-12&lt;=$M$15,AL41*($M$14/12),AL41*($M$19/12))</f>
        <v>3294.1176520000072</v>
      </c>
      <c r="AO41" s="28">
        <f t="shared" ref="AO41:AO52" si="20">IF(AND($A41="1 міс.",AL41&gt;0),$M$32*$M$6+$M$33*AL41,0)+IF(AL41-IF(data2=1,IF(AM41&gt;0.001,AM41+sumproplat2,0),IF(AL41&gt;sumproplat2*2,sumproplat2,AL41+AM41))&lt;0,$M$35,0)+IF(AL41&gt;0,$M$28,0)</f>
        <v>5882.3529500000004</v>
      </c>
      <c r="AP41" s="28">
        <f>IF(data2=1,IF(AM41&gt;0.001,AM41+AO41+sumproplat2,0),IF(AL41&gt;sumproplat2*2,sumproplat2+AO41,AL41+AM41+AO41))</f>
        <v>21411.76473800002</v>
      </c>
      <c r="AQ41" s="78">
        <f t="shared" ref="AQ41:AQ52" si="21">IF(data2=1,IF(AN41&gt;0.001,AN41+AO41+sumproplat2,0),IF(AL41&gt;sumproplat2*2,sumproplat2+AO41,AL41+AN41+AO41))</f>
        <v>17019.607868666677</v>
      </c>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row>
    <row r="42" spans="1:260" s="2" customFormat="1" ht="15" x14ac:dyDescent="0.25">
      <c r="A42" s="61" t="s">
        <v>66</v>
      </c>
      <c r="B42" s="8">
        <f t="shared" ref="B42:B52" si="22">IF(data2=1,IF((B41-sumproplat2)&gt;1,B41-sumproplat2,0),IF(B41-(sumproplat2-C41-E41)&gt;0,B41-(F41-C41-E41),0))</f>
        <v>1874509.8067333335</v>
      </c>
      <c r="C42" s="7">
        <f t="shared" si="0"/>
        <v>10934.64053927778</v>
      </c>
      <c r="D42" s="69">
        <f t="shared" si="1"/>
        <v>4686.274516833334</v>
      </c>
      <c r="E42" s="28">
        <f t="shared" ref="E42:E52" si="23">IF($A42="1 міс.",$M$32*$M$6+$M$33*B42,0)+IF(B42-IF(data2=1,IF(C42&gt;0.001,C42+sumproplat2,0),IF(B42&gt;sumproplat2*2,sumproplat2,B42+C42))&lt;0,$M$35,0)+$M$28</f>
        <v>0</v>
      </c>
      <c r="F42" s="28">
        <f t="shared" ref="F42:F52" si="24">IF(data2=1,IF(C42&gt;0.001,C42+E42+sumproplat2,0),IF(B42&gt;sumproplat2*2,sumproplat2+E42,B42+C42+E42))</f>
        <v>18777.777805944446</v>
      </c>
      <c r="G42" s="69">
        <f t="shared" si="2"/>
        <v>12529.411783500002</v>
      </c>
      <c r="H42" s="8">
        <f t="shared" ref="H42:H52" si="25">IF(data2=1,IF((H41-sumproplat2)&gt;1,H41-sumproplat2,0),IF(H41-(sumproplat2-I41-K41)&gt;0,H41-(L41-I41-K41),0))</f>
        <v>1780392.159533334</v>
      </c>
      <c r="I42" s="7">
        <f t="shared" si="3"/>
        <v>10385.620930611116</v>
      </c>
      <c r="J42" s="69">
        <f t="shared" si="4"/>
        <v>4450.9803988333351</v>
      </c>
      <c r="K42" s="28">
        <f t="shared" si="5"/>
        <v>0</v>
      </c>
      <c r="L42" s="28">
        <f t="shared" si="6"/>
        <v>18228.758197277784</v>
      </c>
      <c r="M42" s="69">
        <f t="shared" si="7"/>
        <v>12294.117665500002</v>
      </c>
      <c r="N42" s="8">
        <f t="shared" ref="N42:N52" si="26">IF(data2=1,IF((N41-sumproplat2)&gt;1,N41-sumproplat2,0),IF(N41-(sumproplat2-O41-Q41)&gt;0,N41-(R41-O41-Q41),0))</f>
        <v>1686274.5123333344</v>
      </c>
      <c r="O42" s="7">
        <f t="shared" si="8"/>
        <v>9836.6013219444521</v>
      </c>
      <c r="P42" s="69">
        <f t="shared" ref="P42:P52" si="27">IF(SUBSTITUTE(SUBSTITUTE(LEFT($A42,2),".","")," ","")*1+SUBSTITUTE(SUBSTITUTE(LEFT(N$39,2)," ",""),".","")*12-12&lt;=$M$15,N42*($M$14/12),N42*($M$19/12))</f>
        <v>4215.6862808333362</v>
      </c>
      <c r="Q42" s="28">
        <f t="shared" si="9"/>
        <v>0</v>
      </c>
      <c r="R42" s="28">
        <f t="shared" si="10"/>
        <v>17679.738588611119</v>
      </c>
      <c r="S42" s="69">
        <f t="shared" si="11"/>
        <v>12058.823547500004</v>
      </c>
      <c r="T42" s="8">
        <f t="shared" ref="T42:T52" si="28">IF(data2=1,IF((T41-sumproplat2)&gt;1,T41-sumproplat2,0),IF(T41-(sumproplat2-U41-W41)&gt;0,T41-(X41-U41-W41),0))</f>
        <v>1592156.8651333349</v>
      </c>
      <c r="U42" s="7">
        <f t="shared" si="12"/>
        <v>9287.5817132777865</v>
      </c>
      <c r="V42" s="69">
        <f t="shared" ref="V42:V52" si="29">IF(SUBSTITUTE(SUBSTITUTE(LEFT($A42,2),".","")," ","")*1+SUBSTITUTE(SUBSTITUTE(LEFT(T$39,2)," ",""),".","")*12-12&lt;=$M$15,T42*($M$14/12),T42*($M$19/12))</f>
        <v>3980.3921628333374</v>
      </c>
      <c r="W42" s="28">
        <f t="shared" si="13"/>
        <v>0</v>
      </c>
      <c r="X42" s="28">
        <f t="shared" ref="X42:X52" si="30">IF(data2=1,IF(U42&gt;0.001,U42+W42+sumproplat2,0),IF(T42&gt;sumproplat2*2,sumproplat2+W42,T42+U42+W42))</f>
        <v>17130.718979944453</v>
      </c>
      <c r="Y42" s="69">
        <f t="shared" si="14"/>
        <v>11823.529429500006</v>
      </c>
      <c r="Z42" s="8">
        <f t="shared" ref="Z42:Z52" si="31">IF(data2=1,IF((Z41-sumproplat2)&gt;1,Z41-sumproplat2,0),IF(Z41-(sumproplat2-AA41-AC41)&gt;0,Z41-(AD41-AA41-AC41),0))</f>
        <v>1498039.2179333353</v>
      </c>
      <c r="AA42" s="7">
        <f t="shared" si="15"/>
        <v>8738.5621046111228</v>
      </c>
      <c r="AB42" s="69">
        <f t="shared" ref="AB42:AB52" si="32">IF(SUBSTITUTE(SUBSTITUTE(LEFT($A42,2),".","")," ","")*1+SUBSTITUTE(SUBSTITUTE(LEFT(Z$39,2)," ",""),".","")*12-12&lt;=$M$15,Z42*($M$14/12),Z42*($M$19/12))</f>
        <v>3745.0980448333385</v>
      </c>
      <c r="AC42" s="28">
        <f t="shared" si="16"/>
        <v>0</v>
      </c>
      <c r="AD42" s="28">
        <f t="shared" ref="AD42:AD52" si="33">IF(data2=1,IF(AA42&gt;0.001,AA42+AC42+sumproplat2,0),IF(Z42&gt;sumproplat2*2,sumproplat2+AC42,Z42+AA42+AC42))</f>
        <v>16581.699371277791</v>
      </c>
      <c r="AE42" s="69">
        <f t="shared" si="17"/>
        <v>11588.235311500006</v>
      </c>
      <c r="AF42" s="8">
        <f t="shared" ref="AF42:AF52" si="34">IF(data2=1,IF((AF41-sumproplat2)&gt;1,AF41-sumproplat2,0),IF(AF41-(sumproplat2-AG41-AI41)&gt;0,AF41-(AJ41-AG41-AI41),0))</f>
        <v>1403921.5707333358</v>
      </c>
      <c r="AG42" s="7">
        <f t="shared" ref="AG42:AG52" si="35">IF(SUBSTITUTE(SUBSTITUTE(LEFT($A42,2),".","")," ","")*1+SUBSTITUTE(SUBSTITUTE(LEFT(AF$39,2)," ",""),".","")*12-12&lt;=$M$15,AF42*($M$14/12),AF42*($M$17/12))</f>
        <v>8189.542495944459</v>
      </c>
      <c r="AH42" s="69">
        <f t="shared" ref="AH42:AH52" si="36">IF(SUBSTITUTE(SUBSTITUTE(LEFT($A42,2),".","")," ","")*1+SUBSTITUTE(SUBSTITUTE(LEFT(AF$39,2)," ",""),".","")*12-12&lt;=$M$15,AF42*($M$14/12),AF42*($M$19/12))</f>
        <v>3509.8039268333396</v>
      </c>
      <c r="AI42" s="28">
        <f t="shared" si="18"/>
        <v>0</v>
      </c>
      <c r="AJ42" s="28">
        <f t="shared" ref="AJ42:AJ52" si="37">IF(data2=1,IF(AG42&gt;0.001,AG42+AI42+sumproplat2,0),IF(AF42&gt;sumproplat2*2,sumproplat2+AI42,AF42+AG42+AI42))</f>
        <v>16032.679762611126</v>
      </c>
      <c r="AK42" s="69">
        <f t="shared" si="19"/>
        <v>11352.941193500006</v>
      </c>
      <c r="AL42" s="8">
        <f t="shared" ref="AL42:AL52" si="38">IF(data2=1,IF((AL41-sumproplat2)&gt;1,AL41-sumproplat2,0),IF(AL41-(sumproplat2-AM41-AO41)&gt;0,AL41-(AP41-AM41-AO41),0))</f>
        <v>1309803.9235333363</v>
      </c>
      <c r="AM42" s="7">
        <f t="shared" ref="AM42:AM52" si="39">IF(SUBSTITUTE(SUBSTITUTE(LEFT($A42,2),".","")," ","")*1+SUBSTITUTE(SUBSTITUTE(LEFT(AL$39,2)," ",""),".","")*12-12&lt;=$M$15,AL42*($M$14/12),AL42*($M$17/12))</f>
        <v>7640.5228872777952</v>
      </c>
      <c r="AN42" s="69">
        <f t="shared" ref="AN42:AN52" si="40">IF(SUBSTITUTE(SUBSTITUTE(LEFT($A42,2),".","")," ","")*1+SUBSTITUTE(SUBSTITUTE(LEFT(AL$39,2)," ",""),".","")*12-12&lt;=$M$15,AL42*($M$14/12),AL42*($M$19/12))</f>
        <v>3274.5098088333407</v>
      </c>
      <c r="AO42" s="28">
        <f t="shared" si="20"/>
        <v>0</v>
      </c>
      <c r="AP42" s="28">
        <f t="shared" ref="AP42:AP52" si="41">IF(data2=1,IF(AM42&gt;0.001,AM42+AO42+sumproplat2,0),IF(AL42&gt;sumproplat2*2,sumproplat2+AO42,AL42+AM42+AO42))</f>
        <v>15483.660153944464</v>
      </c>
      <c r="AQ42" s="78">
        <f t="shared" si="21"/>
        <v>11117.647075500008</v>
      </c>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row>
    <row r="43" spans="1:260" s="2" customFormat="1" ht="15" x14ac:dyDescent="0.25">
      <c r="A43" s="61" t="s">
        <v>67</v>
      </c>
      <c r="B43" s="8">
        <f t="shared" si="22"/>
        <v>1866666.6694666669</v>
      </c>
      <c r="C43" s="7">
        <f t="shared" si="0"/>
        <v>10888.888905222224</v>
      </c>
      <c r="D43" s="69">
        <f t="shared" si="1"/>
        <v>4666.6666736666675</v>
      </c>
      <c r="E43" s="28">
        <f t="shared" si="23"/>
        <v>0</v>
      </c>
      <c r="F43" s="28">
        <f t="shared" si="24"/>
        <v>18732.026171888891</v>
      </c>
      <c r="G43" s="69">
        <f t="shared" si="2"/>
        <v>12509.803940333335</v>
      </c>
      <c r="H43" s="8">
        <f t="shared" si="25"/>
        <v>1772549.0222666673</v>
      </c>
      <c r="I43" s="7">
        <f t="shared" si="3"/>
        <v>10339.86929655556</v>
      </c>
      <c r="J43" s="69">
        <f t="shared" si="4"/>
        <v>4431.3725556666686</v>
      </c>
      <c r="K43" s="28">
        <f t="shared" si="5"/>
        <v>0</v>
      </c>
      <c r="L43" s="28">
        <f t="shared" si="6"/>
        <v>18183.006563222229</v>
      </c>
      <c r="M43" s="69">
        <f t="shared" si="7"/>
        <v>12274.509822333337</v>
      </c>
      <c r="N43" s="8">
        <f t="shared" si="26"/>
        <v>1678431.3750666678</v>
      </c>
      <c r="O43" s="7">
        <f t="shared" si="8"/>
        <v>9790.8496878888964</v>
      </c>
      <c r="P43" s="69">
        <f t="shared" si="27"/>
        <v>4196.0784376666697</v>
      </c>
      <c r="Q43" s="28">
        <f t="shared" si="9"/>
        <v>0</v>
      </c>
      <c r="R43" s="28">
        <f t="shared" si="10"/>
        <v>17633.986954555563</v>
      </c>
      <c r="S43" s="69">
        <f t="shared" si="11"/>
        <v>12039.215704333337</v>
      </c>
      <c r="T43" s="8">
        <f t="shared" si="28"/>
        <v>1584313.7278666683</v>
      </c>
      <c r="U43" s="7">
        <f t="shared" si="12"/>
        <v>9241.8300792222326</v>
      </c>
      <c r="V43" s="69">
        <f t="shared" si="29"/>
        <v>3960.7843196666709</v>
      </c>
      <c r="W43" s="28">
        <f t="shared" si="13"/>
        <v>0</v>
      </c>
      <c r="X43" s="28">
        <f t="shared" si="30"/>
        <v>17084.967345888901</v>
      </c>
      <c r="Y43" s="69">
        <f t="shared" si="14"/>
        <v>11803.921586333337</v>
      </c>
      <c r="Z43" s="8">
        <f t="shared" si="31"/>
        <v>1490196.0806666687</v>
      </c>
      <c r="AA43" s="7">
        <f t="shared" si="15"/>
        <v>8692.810470555567</v>
      </c>
      <c r="AB43" s="69">
        <f t="shared" si="32"/>
        <v>3725.490201666672</v>
      </c>
      <c r="AC43" s="28">
        <f t="shared" si="16"/>
        <v>0</v>
      </c>
      <c r="AD43" s="28">
        <f t="shared" si="33"/>
        <v>16535.947737222235</v>
      </c>
      <c r="AE43" s="69">
        <f t="shared" si="17"/>
        <v>11568.627468333339</v>
      </c>
      <c r="AF43" s="8">
        <f t="shared" si="34"/>
        <v>1396078.4334666692</v>
      </c>
      <c r="AG43" s="7">
        <f t="shared" si="35"/>
        <v>8143.7908618889041</v>
      </c>
      <c r="AH43" s="69">
        <f t="shared" si="36"/>
        <v>3490.1960836666731</v>
      </c>
      <c r="AI43" s="28">
        <f t="shared" si="18"/>
        <v>0</v>
      </c>
      <c r="AJ43" s="28">
        <f t="shared" si="37"/>
        <v>15986.928128555572</v>
      </c>
      <c r="AK43" s="69">
        <f t="shared" si="19"/>
        <v>11333.333350333342</v>
      </c>
      <c r="AL43" s="8">
        <f t="shared" si="38"/>
        <v>1301960.7862666696</v>
      </c>
      <c r="AM43" s="7">
        <f t="shared" si="39"/>
        <v>7594.7712532222395</v>
      </c>
      <c r="AN43" s="69">
        <f t="shared" si="40"/>
        <v>3254.9019656666742</v>
      </c>
      <c r="AO43" s="28">
        <f t="shared" si="20"/>
        <v>0</v>
      </c>
      <c r="AP43" s="28">
        <f t="shared" si="41"/>
        <v>15437.908519888908</v>
      </c>
      <c r="AQ43" s="78">
        <f t="shared" si="21"/>
        <v>11098.039232333342</v>
      </c>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row>
    <row r="44" spans="1:260" s="2" customFormat="1" ht="15" x14ac:dyDescent="0.25">
      <c r="A44" s="61" t="s">
        <v>68</v>
      </c>
      <c r="B44" s="8">
        <f t="shared" si="22"/>
        <v>1858823.5322000002</v>
      </c>
      <c r="C44" s="7">
        <f t="shared" si="0"/>
        <v>10843.137271166668</v>
      </c>
      <c r="D44" s="69">
        <f t="shared" si="1"/>
        <v>4647.058830500001</v>
      </c>
      <c r="E44" s="28">
        <f t="shared" si="23"/>
        <v>0</v>
      </c>
      <c r="F44" s="28">
        <f t="shared" si="24"/>
        <v>18686.274537833335</v>
      </c>
      <c r="G44" s="69">
        <f t="shared" si="2"/>
        <v>12490.196097166669</v>
      </c>
      <c r="H44" s="8">
        <f t="shared" si="25"/>
        <v>1764705.8850000007</v>
      </c>
      <c r="I44" s="7">
        <f t="shared" si="3"/>
        <v>10294.117662500004</v>
      </c>
      <c r="J44" s="69">
        <f t="shared" si="4"/>
        <v>4411.7647125000021</v>
      </c>
      <c r="K44" s="28">
        <f t="shared" si="5"/>
        <v>0</v>
      </c>
      <c r="L44" s="28">
        <f t="shared" si="6"/>
        <v>18137.254929166673</v>
      </c>
      <c r="M44" s="69">
        <f t="shared" si="7"/>
        <v>12254.901979166669</v>
      </c>
      <c r="N44" s="8">
        <f t="shared" si="26"/>
        <v>1670588.2378000012</v>
      </c>
      <c r="O44" s="7">
        <f t="shared" si="8"/>
        <v>9745.0980538333406</v>
      </c>
      <c r="P44" s="69">
        <f t="shared" si="27"/>
        <v>4176.4705945000032</v>
      </c>
      <c r="Q44" s="28">
        <f t="shared" si="9"/>
        <v>0</v>
      </c>
      <c r="R44" s="28">
        <f t="shared" si="10"/>
        <v>17588.235320500007</v>
      </c>
      <c r="S44" s="69">
        <f t="shared" si="11"/>
        <v>12019.607861166671</v>
      </c>
      <c r="T44" s="8">
        <f t="shared" si="28"/>
        <v>1576470.5906000016</v>
      </c>
      <c r="U44" s="7">
        <f t="shared" si="12"/>
        <v>9196.0784451666768</v>
      </c>
      <c r="V44" s="69">
        <f t="shared" si="29"/>
        <v>3941.1764765000044</v>
      </c>
      <c r="W44" s="28">
        <f t="shared" si="13"/>
        <v>0</v>
      </c>
      <c r="X44" s="28">
        <f t="shared" si="30"/>
        <v>17039.215711833345</v>
      </c>
      <c r="Y44" s="69">
        <f t="shared" si="14"/>
        <v>11784.313743166673</v>
      </c>
      <c r="Z44" s="8">
        <f t="shared" si="31"/>
        <v>1482352.9434000021</v>
      </c>
      <c r="AA44" s="7">
        <f t="shared" si="15"/>
        <v>8647.0588365000131</v>
      </c>
      <c r="AB44" s="69">
        <f t="shared" si="32"/>
        <v>3705.8823585000055</v>
      </c>
      <c r="AC44" s="28">
        <f t="shared" si="16"/>
        <v>0</v>
      </c>
      <c r="AD44" s="28">
        <f t="shared" si="33"/>
        <v>16490.19610316668</v>
      </c>
      <c r="AE44" s="69">
        <f t="shared" si="17"/>
        <v>11549.019625166673</v>
      </c>
      <c r="AF44" s="8">
        <f t="shared" si="34"/>
        <v>1388235.2962000025</v>
      </c>
      <c r="AG44" s="7">
        <f t="shared" si="35"/>
        <v>8098.0392278333484</v>
      </c>
      <c r="AH44" s="69">
        <f t="shared" si="36"/>
        <v>3470.5882405000066</v>
      </c>
      <c r="AI44" s="28">
        <f t="shared" si="18"/>
        <v>0</v>
      </c>
      <c r="AJ44" s="28">
        <f t="shared" si="37"/>
        <v>15941.176494500016</v>
      </c>
      <c r="AK44" s="69">
        <f t="shared" si="19"/>
        <v>11313.725507166673</v>
      </c>
      <c r="AL44" s="8">
        <f t="shared" si="38"/>
        <v>1294117.649000003</v>
      </c>
      <c r="AM44" s="7">
        <f t="shared" si="39"/>
        <v>7549.0196191666846</v>
      </c>
      <c r="AN44" s="69">
        <f t="shared" si="40"/>
        <v>3235.2941225000077</v>
      </c>
      <c r="AO44" s="28">
        <f t="shared" si="20"/>
        <v>0</v>
      </c>
      <c r="AP44" s="28">
        <f t="shared" si="41"/>
        <v>15392.156885833352</v>
      </c>
      <c r="AQ44" s="78">
        <f t="shared" si="21"/>
        <v>11078.431389166675</v>
      </c>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row>
    <row r="45" spans="1:260" s="2" customFormat="1" ht="15" x14ac:dyDescent="0.25">
      <c r="A45" s="61" t="s">
        <v>69</v>
      </c>
      <c r="B45" s="8">
        <f t="shared" si="22"/>
        <v>1850980.3949333336</v>
      </c>
      <c r="C45" s="7">
        <f t="shared" si="0"/>
        <v>10797.385637111112</v>
      </c>
      <c r="D45" s="69">
        <f t="shared" si="1"/>
        <v>4627.4509873333345</v>
      </c>
      <c r="E45" s="28">
        <f t="shared" si="23"/>
        <v>0</v>
      </c>
      <c r="F45" s="28">
        <f t="shared" si="24"/>
        <v>18640.522903777779</v>
      </c>
      <c r="G45" s="69">
        <f t="shared" si="2"/>
        <v>12470.588254000002</v>
      </c>
      <c r="H45" s="8">
        <f t="shared" si="25"/>
        <v>1756862.7477333341</v>
      </c>
      <c r="I45" s="7">
        <f t="shared" si="3"/>
        <v>10248.366028444449</v>
      </c>
      <c r="J45" s="69">
        <f t="shared" si="4"/>
        <v>4392.1568693333356</v>
      </c>
      <c r="K45" s="28">
        <f t="shared" si="5"/>
        <v>0</v>
      </c>
      <c r="L45" s="28">
        <f t="shared" si="6"/>
        <v>18091.503295111117</v>
      </c>
      <c r="M45" s="69">
        <f t="shared" si="7"/>
        <v>12235.294136000004</v>
      </c>
      <c r="N45" s="8">
        <f t="shared" si="26"/>
        <v>1662745.1005333345</v>
      </c>
      <c r="O45" s="7">
        <f t="shared" si="8"/>
        <v>9699.3464197777848</v>
      </c>
      <c r="P45" s="69">
        <f t="shared" si="27"/>
        <v>4156.8627513333367</v>
      </c>
      <c r="Q45" s="28">
        <f t="shared" si="9"/>
        <v>0</v>
      </c>
      <c r="R45" s="28">
        <f t="shared" si="10"/>
        <v>17542.483686444451</v>
      </c>
      <c r="S45" s="69">
        <f t="shared" si="11"/>
        <v>12000.000018000004</v>
      </c>
      <c r="T45" s="8">
        <f t="shared" si="28"/>
        <v>1568627.453333335</v>
      </c>
      <c r="U45" s="7">
        <f t="shared" si="12"/>
        <v>9150.3268111111211</v>
      </c>
      <c r="V45" s="69">
        <f t="shared" si="29"/>
        <v>3921.5686333333374</v>
      </c>
      <c r="W45" s="28">
        <f t="shared" si="13"/>
        <v>0</v>
      </c>
      <c r="X45" s="28">
        <f t="shared" si="30"/>
        <v>16993.464077777789</v>
      </c>
      <c r="Y45" s="69">
        <f t="shared" si="14"/>
        <v>11764.705900000004</v>
      </c>
      <c r="Z45" s="8">
        <f t="shared" si="31"/>
        <v>1474509.8061333355</v>
      </c>
      <c r="AA45" s="7">
        <f t="shared" si="15"/>
        <v>8601.3072024444573</v>
      </c>
      <c r="AB45" s="69">
        <f t="shared" si="32"/>
        <v>3686.2745153333385</v>
      </c>
      <c r="AC45" s="28">
        <f t="shared" si="16"/>
        <v>0</v>
      </c>
      <c r="AD45" s="28">
        <f t="shared" si="33"/>
        <v>16444.444469111124</v>
      </c>
      <c r="AE45" s="69">
        <f t="shared" si="17"/>
        <v>11529.411782000006</v>
      </c>
      <c r="AF45" s="8">
        <f t="shared" si="34"/>
        <v>1380392.1589333359</v>
      </c>
      <c r="AG45" s="7">
        <f t="shared" si="35"/>
        <v>8052.2875937777935</v>
      </c>
      <c r="AH45" s="69">
        <f t="shared" si="36"/>
        <v>3450.9803973333401</v>
      </c>
      <c r="AI45" s="28">
        <f t="shared" si="18"/>
        <v>0</v>
      </c>
      <c r="AJ45" s="28">
        <f t="shared" si="37"/>
        <v>15895.424860444462</v>
      </c>
      <c r="AK45" s="69">
        <f t="shared" si="19"/>
        <v>11294.117664000009</v>
      </c>
      <c r="AL45" s="8">
        <f t="shared" si="38"/>
        <v>1286274.5117333364</v>
      </c>
      <c r="AM45" s="7">
        <f t="shared" si="39"/>
        <v>7503.2679851111288</v>
      </c>
      <c r="AN45" s="69">
        <f t="shared" si="40"/>
        <v>3215.6862793333412</v>
      </c>
      <c r="AO45" s="28">
        <f t="shared" si="20"/>
        <v>0</v>
      </c>
      <c r="AP45" s="28">
        <f t="shared" si="41"/>
        <v>15346.405251777796</v>
      </c>
      <c r="AQ45" s="78">
        <f t="shared" si="21"/>
        <v>11058.823546000009</v>
      </c>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row>
    <row r="46" spans="1:260" s="2" customFormat="1" ht="15" x14ac:dyDescent="0.25">
      <c r="A46" s="61" t="s">
        <v>70</v>
      </c>
      <c r="B46" s="8">
        <f t="shared" si="22"/>
        <v>1843137.257666667</v>
      </c>
      <c r="C46" s="7">
        <f t="shared" si="0"/>
        <v>10751.634003055558</v>
      </c>
      <c r="D46" s="69">
        <f t="shared" si="1"/>
        <v>4607.843144166668</v>
      </c>
      <c r="E46" s="28">
        <f t="shared" si="23"/>
        <v>0</v>
      </c>
      <c r="F46" s="28">
        <f t="shared" si="24"/>
        <v>18594.771269722227</v>
      </c>
      <c r="G46" s="69">
        <f t="shared" si="2"/>
        <v>12450.980410833336</v>
      </c>
      <c r="H46" s="8">
        <f t="shared" si="25"/>
        <v>1749019.6104666675</v>
      </c>
      <c r="I46" s="7">
        <f t="shared" si="3"/>
        <v>10202.614394388895</v>
      </c>
      <c r="J46" s="69">
        <f t="shared" si="4"/>
        <v>4372.5490261666691</v>
      </c>
      <c r="K46" s="28">
        <f t="shared" si="5"/>
        <v>0</v>
      </c>
      <c r="L46" s="28">
        <f t="shared" si="6"/>
        <v>18045.751661055561</v>
      </c>
      <c r="M46" s="69">
        <f t="shared" si="7"/>
        <v>12215.686292833336</v>
      </c>
      <c r="N46" s="8">
        <f t="shared" si="26"/>
        <v>1654901.9632666679</v>
      </c>
      <c r="O46" s="7">
        <f t="shared" si="8"/>
        <v>9653.5947857222291</v>
      </c>
      <c r="P46" s="69">
        <f t="shared" si="27"/>
        <v>4137.2549081666702</v>
      </c>
      <c r="Q46" s="28">
        <f t="shared" si="9"/>
        <v>0</v>
      </c>
      <c r="R46" s="28">
        <f t="shared" si="10"/>
        <v>17496.732052388896</v>
      </c>
      <c r="S46" s="69">
        <f t="shared" si="11"/>
        <v>11980.392174833338</v>
      </c>
      <c r="T46" s="8">
        <f t="shared" si="28"/>
        <v>1560784.3160666684</v>
      </c>
      <c r="U46" s="7">
        <f t="shared" si="12"/>
        <v>9104.5751770555653</v>
      </c>
      <c r="V46" s="69">
        <f t="shared" si="29"/>
        <v>3901.9607901666709</v>
      </c>
      <c r="W46" s="28">
        <f t="shared" si="13"/>
        <v>0</v>
      </c>
      <c r="X46" s="28">
        <f t="shared" si="30"/>
        <v>16947.712443722234</v>
      </c>
      <c r="Y46" s="69">
        <f t="shared" si="14"/>
        <v>11745.098056833338</v>
      </c>
      <c r="Z46" s="8">
        <f t="shared" si="31"/>
        <v>1466666.6688666688</v>
      </c>
      <c r="AA46" s="7">
        <f t="shared" si="15"/>
        <v>8555.5555683889015</v>
      </c>
      <c r="AB46" s="69">
        <f t="shared" si="32"/>
        <v>3666.666672166672</v>
      </c>
      <c r="AC46" s="28">
        <f t="shared" si="16"/>
        <v>0</v>
      </c>
      <c r="AD46" s="28">
        <f t="shared" si="33"/>
        <v>16398.692835055568</v>
      </c>
      <c r="AE46" s="69">
        <f t="shared" si="17"/>
        <v>11509.80393883334</v>
      </c>
      <c r="AF46" s="8">
        <f t="shared" si="34"/>
        <v>1372549.0216666693</v>
      </c>
      <c r="AG46" s="7">
        <f t="shared" si="35"/>
        <v>8006.5359597222377</v>
      </c>
      <c r="AH46" s="69">
        <f t="shared" si="36"/>
        <v>3431.3725541666731</v>
      </c>
      <c r="AI46" s="28">
        <f t="shared" si="18"/>
        <v>0</v>
      </c>
      <c r="AJ46" s="28">
        <f t="shared" si="37"/>
        <v>15849.673226388906</v>
      </c>
      <c r="AK46" s="69">
        <f t="shared" si="19"/>
        <v>11274.50982083334</v>
      </c>
      <c r="AL46" s="8">
        <f t="shared" si="38"/>
        <v>1278431.3744666697</v>
      </c>
      <c r="AM46" s="7">
        <f t="shared" si="39"/>
        <v>7457.516351055574</v>
      </c>
      <c r="AN46" s="69">
        <f t="shared" si="40"/>
        <v>3196.0784361666742</v>
      </c>
      <c r="AO46" s="28">
        <f t="shared" si="20"/>
        <v>0</v>
      </c>
      <c r="AP46" s="28">
        <f t="shared" si="41"/>
        <v>15300.653617722241</v>
      </c>
      <c r="AQ46" s="78">
        <f t="shared" si="21"/>
        <v>11039.215702833342</v>
      </c>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row>
    <row r="47" spans="1:260" s="2" customFormat="1" ht="14.25" customHeight="1" x14ac:dyDescent="0.25">
      <c r="A47" s="61" t="s">
        <v>71</v>
      </c>
      <c r="B47" s="8">
        <f t="shared" si="22"/>
        <v>1835294.1204000004</v>
      </c>
      <c r="C47" s="7">
        <f t="shared" si="0"/>
        <v>10705.882369000003</v>
      </c>
      <c r="D47" s="69">
        <f t="shared" si="1"/>
        <v>4588.2353010000006</v>
      </c>
      <c r="E47" s="28">
        <f t="shared" si="23"/>
        <v>0</v>
      </c>
      <c r="F47" s="28">
        <f t="shared" si="24"/>
        <v>18549.019635666671</v>
      </c>
      <c r="G47" s="69">
        <f t="shared" si="2"/>
        <v>12431.372567666669</v>
      </c>
      <c r="H47" s="8">
        <f t="shared" si="25"/>
        <v>1741176.4732000008</v>
      </c>
      <c r="I47" s="7">
        <f t="shared" si="3"/>
        <v>10156.862760333339</v>
      </c>
      <c r="J47" s="69">
        <f t="shared" si="4"/>
        <v>4352.9411830000017</v>
      </c>
      <c r="K47" s="28">
        <f t="shared" si="5"/>
        <v>0</v>
      </c>
      <c r="L47" s="28">
        <f t="shared" si="6"/>
        <v>18000.000027000006</v>
      </c>
      <c r="M47" s="69">
        <f t="shared" si="7"/>
        <v>12196.078449666669</v>
      </c>
      <c r="N47" s="8">
        <f t="shared" si="26"/>
        <v>1647058.8260000013</v>
      </c>
      <c r="O47" s="7">
        <f t="shared" si="8"/>
        <v>9607.8431516666751</v>
      </c>
      <c r="P47" s="69">
        <f t="shared" si="27"/>
        <v>4117.6470650000028</v>
      </c>
      <c r="Q47" s="28">
        <f t="shared" si="9"/>
        <v>0</v>
      </c>
      <c r="R47" s="28">
        <f t="shared" si="10"/>
        <v>17450.980418333344</v>
      </c>
      <c r="S47" s="69">
        <f t="shared" si="11"/>
        <v>11960.784331666669</v>
      </c>
      <c r="T47" s="8">
        <f t="shared" si="28"/>
        <v>1552941.1788000017</v>
      </c>
      <c r="U47" s="7">
        <f t="shared" si="12"/>
        <v>9058.8235430000113</v>
      </c>
      <c r="V47" s="69">
        <f t="shared" si="29"/>
        <v>3882.3529470000044</v>
      </c>
      <c r="W47" s="28">
        <f t="shared" si="13"/>
        <v>0</v>
      </c>
      <c r="X47" s="28">
        <f t="shared" si="30"/>
        <v>16901.960809666678</v>
      </c>
      <c r="Y47" s="69">
        <f t="shared" si="14"/>
        <v>11725.490213666671</v>
      </c>
      <c r="Z47" s="8">
        <f t="shared" si="31"/>
        <v>1458823.5316000022</v>
      </c>
      <c r="AA47" s="7">
        <f t="shared" si="15"/>
        <v>8509.8039343333458</v>
      </c>
      <c r="AB47" s="69">
        <f t="shared" si="32"/>
        <v>3647.0588290000055</v>
      </c>
      <c r="AC47" s="28">
        <f t="shared" si="16"/>
        <v>0</v>
      </c>
      <c r="AD47" s="28">
        <f t="shared" si="33"/>
        <v>16352.941201000012</v>
      </c>
      <c r="AE47" s="69">
        <f t="shared" si="17"/>
        <v>11490.196095666674</v>
      </c>
      <c r="AF47" s="8">
        <f t="shared" si="34"/>
        <v>1364705.8844000027</v>
      </c>
      <c r="AG47" s="7">
        <f t="shared" si="35"/>
        <v>7960.7843256666829</v>
      </c>
      <c r="AH47" s="69">
        <f t="shared" si="36"/>
        <v>3411.7647110000066</v>
      </c>
      <c r="AI47" s="28">
        <f t="shared" si="18"/>
        <v>0</v>
      </c>
      <c r="AJ47" s="28">
        <f t="shared" si="37"/>
        <v>15803.92159233335</v>
      </c>
      <c r="AK47" s="69">
        <f t="shared" si="19"/>
        <v>11254.901977666674</v>
      </c>
      <c r="AL47" s="8">
        <f t="shared" si="38"/>
        <v>1270588.2372000031</v>
      </c>
      <c r="AM47" s="7">
        <f t="shared" si="39"/>
        <v>7411.7647170000182</v>
      </c>
      <c r="AN47" s="69">
        <f t="shared" si="40"/>
        <v>3176.4705930000077</v>
      </c>
      <c r="AO47" s="28">
        <f t="shared" si="20"/>
        <v>0</v>
      </c>
      <c r="AP47" s="28">
        <f t="shared" si="41"/>
        <v>15254.901983666685</v>
      </c>
      <c r="AQ47" s="78">
        <f t="shared" si="21"/>
        <v>11019.607859666676</v>
      </c>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row>
    <row r="48" spans="1:260" s="2" customFormat="1" ht="15" x14ac:dyDescent="0.25">
      <c r="A48" s="61" t="s">
        <v>72</v>
      </c>
      <c r="B48" s="8">
        <f t="shared" si="22"/>
        <v>1827450.9831333337</v>
      </c>
      <c r="C48" s="7">
        <f t="shared" si="0"/>
        <v>10660.130734944447</v>
      </c>
      <c r="D48" s="69">
        <f t="shared" si="1"/>
        <v>4568.6274578333341</v>
      </c>
      <c r="E48" s="28">
        <f t="shared" si="23"/>
        <v>0</v>
      </c>
      <c r="F48" s="28">
        <f t="shared" si="24"/>
        <v>18503.268001611115</v>
      </c>
      <c r="G48" s="69">
        <f t="shared" si="2"/>
        <v>12411.764724500001</v>
      </c>
      <c r="H48" s="8">
        <f t="shared" si="25"/>
        <v>1733333.3359333342</v>
      </c>
      <c r="I48" s="7">
        <f t="shared" si="3"/>
        <v>10111.111126277783</v>
      </c>
      <c r="J48" s="69">
        <f t="shared" si="4"/>
        <v>4333.3333398333352</v>
      </c>
      <c r="K48" s="28">
        <f t="shared" si="5"/>
        <v>0</v>
      </c>
      <c r="L48" s="28">
        <f t="shared" si="6"/>
        <v>17954.24839294445</v>
      </c>
      <c r="M48" s="69">
        <f t="shared" si="7"/>
        <v>12176.470606500003</v>
      </c>
      <c r="N48" s="8">
        <f t="shared" si="26"/>
        <v>1639215.6887333347</v>
      </c>
      <c r="O48" s="7">
        <f t="shared" si="8"/>
        <v>9562.0915176111193</v>
      </c>
      <c r="P48" s="69">
        <f t="shared" si="27"/>
        <v>4098.0392218333363</v>
      </c>
      <c r="Q48" s="28">
        <f t="shared" si="9"/>
        <v>0</v>
      </c>
      <c r="R48" s="28">
        <f t="shared" si="10"/>
        <v>17405.228784277788</v>
      </c>
      <c r="S48" s="69">
        <f t="shared" si="11"/>
        <v>11941.176488500005</v>
      </c>
      <c r="T48" s="8">
        <f t="shared" si="28"/>
        <v>1545098.0415333351</v>
      </c>
      <c r="U48" s="7">
        <f t="shared" si="12"/>
        <v>9013.0719089444556</v>
      </c>
      <c r="V48" s="69">
        <f t="shared" si="29"/>
        <v>3862.7451038333379</v>
      </c>
      <c r="W48" s="28">
        <f t="shared" si="13"/>
        <v>0</v>
      </c>
      <c r="X48" s="28">
        <f t="shared" si="30"/>
        <v>16856.209175611122</v>
      </c>
      <c r="Y48" s="69">
        <f t="shared" si="14"/>
        <v>11705.882370500005</v>
      </c>
      <c r="Z48" s="8">
        <f t="shared" si="31"/>
        <v>1450980.3943333356</v>
      </c>
      <c r="AA48" s="7">
        <f t="shared" si="15"/>
        <v>8464.0523002777918</v>
      </c>
      <c r="AB48" s="69">
        <f t="shared" si="32"/>
        <v>3627.450985833339</v>
      </c>
      <c r="AC48" s="28">
        <f t="shared" si="16"/>
        <v>0</v>
      </c>
      <c r="AD48" s="28">
        <f t="shared" si="33"/>
        <v>16307.18956694446</v>
      </c>
      <c r="AE48" s="69">
        <f t="shared" si="17"/>
        <v>11470.588252500007</v>
      </c>
      <c r="AF48" s="8">
        <f t="shared" si="34"/>
        <v>1356862.747133336</v>
      </c>
      <c r="AG48" s="7">
        <f t="shared" si="35"/>
        <v>7915.0326916111271</v>
      </c>
      <c r="AH48" s="69">
        <f t="shared" si="36"/>
        <v>3392.1568678333401</v>
      </c>
      <c r="AI48" s="28">
        <f t="shared" si="18"/>
        <v>0</v>
      </c>
      <c r="AJ48" s="28">
        <f t="shared" si="37"/>
        <v>15758.169958277795</v>
      </c>
      <c r="AK48" s="69">
        <f t="shared" si="19"/>
        <v>11235.294134500007</v>
      </c>
      <c r="AL48" s="8">
        <f t="shared" si="38"/>
        <v>1262745.0999333365</v>
      </c>
      <c r="AM48" s="7">
        <f t="shared" si="39"/>
        <v>7366.0130829444633</v>
      </c>
      <c r="AN48" s="69">
        <f t="shared" si="40"/>
        <v>3156.8627498333412</v>
      </c>
      <c r="AO48" s="28">
        <f t="shared" si="20"/>
        <v>0</v>
      </c>
      <c r="AP48" s="28">
        <f t="shared" si="41"/>
        <v>15209.150349611131</v>
      </c>
      <c r="AQ48" s="78">
        <f t="shared" si="21"/>
        <v>11000.000016500009</v>
      </c>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row>
    <row r="49" spans="1:260" s="2" customFormat="1" ht="15" x14ac:dyDescent="0.25">
      <c r="A49" s="61" t="s">
        <v>73</v>
      </c>
      <c r="B49" s="8">
        <f t="shared" si="22"/>
        <v>1819607.8458666671</v>
      </c>
      <c r="C49" s="7">
        <f t="shared" si="0"/>
        <v>10614.379100888891</v>
      </c>
      <c r="D49" s="69">
        <f t="shared" si="1"/>
        <v>4549.0196146666676</v>
      </c>
      <c r="E49" s="28">
        <f t="shared" si="23"/>
        <v>0</v>
      </c>
      <c r="F49" s="28">
        <f t="shared" si="24"/>
        <v>18457.51636755556</v>
      </c>
      <c r="G49" s="69">
        <f t="shared" si="2"/>
        <v>12392.156881333336</v>
      </c>
      <c r="H49" s="8">
        <f t="shared" si="25"/>
        <v>1725490.1986666676</v>
      </c>
      <c r="I49" s="7">
        <f t="shared" si="3"/>
        <v>10065.359492222227</v>
      </c>
      <c r="J49" s="69">
        <f t="shared" si="4"/>
        <v>4313.7254966666687</v>
      </c>
      <c r="K49" s="28">
        <f t="shared" si="5"/>
        <v>0</v>
      </c>
      <c r="L49" s="28">
        <f t="shared" si="6"/>
        <v>17908.496758888894</v>
      </c>
      <c r="M49" s="69">
        <f t="shared" si="7"/>
        <v>12156.862763333336</v>
      </c>
      <c r="N49" s="8">
        <f t="shared" si="26"/>
        <v>1631372.551466668</v>
      </c>
      <c r="O49" s="7">
        <f t="shared" si="8"/>
        <v>9516.3398835555636</v>
      </c>
      <c r="P49" s="69">
        <f t="shared" si="27"/>
        <v>4078.4313786666703</v>
      </c>
      <c r="Q49" s="28">
        <f t="shared" si="9"/>
        <v>0</v>
      </c>
      <c r="R49" s="28">
        <f t="shared" si="10"/>
        <v>17359.477150222232</v>
      </c>
      <c r="S49" s="69">
        <f t="shared" si="11"/>
        <v>11921.568645333338</v>
      </c>
      <c r="T49" s="8">
        <f t="shared" si="28"/>
        <v>1537254.9042666685</v>
      </c>
      <c r="U49" s="7">
        <f t="shared" si="12"/>
        <v>8967.3202748888998</v>
      </c>
      <c r="V49" s="69">
        <f t="shared" si="29"/>
        <v>3843.1372606666714</v>
      </c>
      <c r="W49" s="28">
        <f t="shared" si="13"/>
        <v>0</v>
      </c>
      <c r="X49" s="28">
        <f t="shared" si="30"/>
        <v>16810.457541555566</v>
      </c>
      <c r="Y49" s="69">
        <f t="shared" si="14"/>
        <v>11686.274527333338</v>
      </c>
      <c r="Z49" s="8">
        <f t="shared" si="31"/>
        <v>1443137.2570666689</v>
      </c>
      <c r="AA49" s="7">
        <f t="shared" si="15"/>
        <v>8418.300666222236</v>
      </c>
      <c r="AB49" s="69">
        <f t="shared" si="32"/>
        <v>3607.8431426666725</v>
      </c>
      <c r="AC49" s="28">
        <f t="shared" si="16"/>
        <v>0</v>
      </c>
      <c r="AD49" s="28">
        <f t="shared" si="33"/>
        <v>16261.437932888904</v>
      </c>
      <c r="AE49" s="69">
        <f t="shared" si="17"/>
        <v>11450.980409333341</v>
      </c>
      <c r="AF49" s="8">
        <f t="shared" si="34"/>
        <v>1349019.6098666694</v>
      </c>
      <c r="AG49" s="7">
        <f t="shared" si="35"/>
        <v>7869.2810575555723</v>
      </c>
      <c r="AH49" s="69">
        <f t="shared" si="36"/>
        <v>3372.5490246666736</v>
      </c>
      <c r="AI49" s="28">
        <f t="shared" si="18"/>
        <v>0</v>
      </c>
      <c r="AJ49" s="28">
        <f t="shared" si="37"/>
        <v>15712.418324222239</v>
      </c>
      <c r="AK49" s="69">
        <f t="shared" si="19"/>
        <v>11215.686291333341</v>
      </c>
      <c r="AL49" s="8">
        <f t="shared" si="38"/>
        <v>1254901.9626666699</v>
      </c>
      <c r="AM49" s="7">
        <f t="shared" si="39"/>
        <v>7320.2614488889076</v>
      </c>
      <c r="AN49" s="69">
        <f t="shared" si="40"/>
        <v>3137.2549066666747</v>
      </c>
      <c r="AO49" s="28">
        <f t="shared" si="20"/>
        <v>0</v>
      </c>
      <c r="AP49" s="28">
        <f t="shared" si="41"/>
        <v>15163.398715555575</v>
      </c>
      <c r="AQ49" s="78">
        <f t="shared" si="21"/>
        <v>10980.392173333343</v>
      </c>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row>
    <row r="50" spans="1:260" s="2" customFormat="1" ht="15" x14ac:dyDescent="0.25">
      <c r="A50" s="61" t="s">
        <v>74</v>
      </c>
      <c r="B50" s="8">
        <f t="shared" si="22"/>
        <v>1811764.7086000005</v>
      </c>
      <c r="C50" s="7">
        <f t="shared" si="0"/>
        <v>10568.627466833337</v>
      </c>
      <c r="D50" s="69">
        <f t="shared" si="1"/>
        <v>4529.4117715000011</v>
      </c>
      <c r="E50" s="28">
        <f t="shared" si="23"/>
        <v>0</v>
      </c>
      <c r="F50" s="28">
        <f t="shared" si="24"/>
        <v>18411.764733500004</v>
      </c>
      <c r="G50" s="69">
        <f t="shared" si="2"/>
        <v>12372.549038166668</v>
      </c>
      <c r="H50" s="8">
        <f t="shared" si="25"/>
        <v>1717647.0614000009</v>
      </c>
      <c r="I50" s="7">
        <f t="shared" si="3"/>
        <v>10019.607858166673</v>
      </c>
      <c r="J50" s="69">
        <f t="shared" si="4"/>
        <v>4294.1176535000022</v>
      </c>
      <c r="K50" s="28">
        <f t="shared" si="5"/>
        <v>0</v>
      </c>
      <c r="L50" s="28">
        <f t="shared" si="6"/>
        <v>17862.745124833342</v>
      </c>
      <c r="M50" s="69">
        <f t="shared" si="7"/>
        <v>12137.25492016667</v>
      </c>
      <c r="N50" s="8">
        <f t="shared" si="26"/>
        <v>1623529.4142000014</v>
      </c>
      <c r="O50" s="7">
        <f t="shared" si="8"/>
        <v>9470.5882495000078</v>
      </c>
      <c r="P50" s="69">
        <f t="shared" si="27"/>
        <v>4058.8235355000038</v>
      </c>
      <c r="Q50" s="28">
        <f t="shared" si="9"/>
        <v>0</v>
      </c>
      <c r="R50" s="28">
        <f t="shared" si="10"/>
        <v>17313.725516166676</v>
      </c>
      <c r="S50" s="69">
        <f t="shared" si="11"/>
        <v>11901.960802166672</v>
      </c>
      <c r="T50" s="8">
        <f t="shared" si="28"/>
        <v>1529411.7670000019</v>
      </c>
      <c r="U50" s="7">
        <f t="shared" si="12"/>
        <v>8921.568640833344</v>
      </c>
      <c r="V50" s="69">
        <f t="shared" si="29"/>
        <v>3823.5294175000049</v>
      </c>
      <c r="W50" s="28">
        <f t="shared" si="13"/>
        <v>0</v>
      </c>
      <c r="X50" s="28">
        <f t="shared" si="30"/>
        <v>16764.705907500011</v>
      </c>
      <c r="Y50" s="69">
        <f t="shared" si="14"/>
        <v>11666.666684166672</v>
      </c>
      <c r="Z50" s="8">
        <f t="shared" si="31"/>
        <v>1435294.1198000023</v>
      </c>
      <c r="AA50" s="7">
        <f t="shared" si="15"/>
        <v>8372.5490321666803</v>
      </c>
      <c r="AB50" s="69">
        <f t="shared" si="32"/>
        <v>3588.235299500006</v>
      </c>
      <c r="AC50" s="28">
        <f t="shared" si="16"/>
        <v>0</v>
      </c>
      <c r="AD50" s="28">
        <f t="shared" si="33"/>
        <v>16215.686298833349</v>
      </c>
      <c r="AE50" s="69">
        <f t="shared" si="17"/>
        <v>11431.372566166674</v>
      </c>
      <c r="AF50" s="8">
        <f t="shared" si="34"/>
        <v>1341176.4726000028</v>
      </c>
      <c r="AG50" s="7">
        <f t="shared" si="35"/>
        <v>7823.5294235000165</v>
      </c>
      <c r="AH50" s="69">
        <f t="shared" si="36"/>
        <v>3352.9411815000071</v>
      </c>
      <c r="AI50" s="28">
        <f t="shared" si="18"/>
        <v>0</v>
      </c>
      <c r="AJ50" s="28">
        <f t="shared" si="37"/>
        <v>15666.666690166683</v>
      </c>
      <c r="AK50" s="69">
        <f t="shared" si="19"/>
        <v>11196.078448166674</v>
      </c>
      <c r="AL50" s="8">
        <f t="shared" si="38"/>
        <v>1247058.8254000032</v>
      </c>
      <c r="AM50" s="7">
        <f t="shared" si="39"/>
        <v>7274.5098148333527</v>
      </c>
      <c r="AN50" s="69">
        <f t="shared" si="40"/>
        <v>3117.6470635000082</v>
      </c>
      <c r="AO50" s="28">
        <f t="shared" si="20"/>
        <v>0</v>
      </c>
      <c r="AP50" s="28">
        <f t="shared" si="41"/>
        <v>15117.647081500021</v>
      </c>
      <c r="AQ50" s="78">
        <f t="shared" si="21"/>
        <v>10960.784330166676</v>
      </c>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row>
    <row r="51" spans="1:260" s="2" customFormat="1" ht="15" x14ac:dyDescent="0.25">
      <c r="A51" s="61" t="s">
        <v>75</v>
      </c>
      <c r="B51" s="8">
        <f t="shared" si="22"/>
        <v>1803921.5713333338</v>
      </c>
      <c r="C51" s="7">
        <f t="shared" si="0"/>
        <v>10522.875832777781</v>
      </c>
      <c r="D51" s="69">
        <f t="shared" si="1"/>
        <v>4509.8039283333346</v>
      </c>
      <c r="E51" s="28">
        <f t="shared" si="23"/>
        <v>0</v>
      </c>
      <c r="F51" s="28">
        <f t="shared" si="24"/>
        <v>18366.013099444448</v>
      </c>
      <c r="G51" s="69">
        <f t="shared" si="2"/>
        <v>12352.941195000003</v>
      </c>
      <c r="H51" s="8">
        <f t="shared" si="25"/>
        <v>1709803.9241333343</v>
      </c>
      <c r="I51" s="7">
        <f t="shared" si="3"/>
        <v>9973.8562241111176</v>
      </c>
      <c r="J51" s="69">
        <f t="shared" si="4"/>
        <v>4274.5098103333357</v>
      </c>
      <c r="K51" s="28">
        <f t="shared" si="5"/>
        <v>0</v>
      </c>
      <c r="L51" s="28">
        <f t="shared" si="6"/>
        <v>17816.993490777786</v>
      </c>
      <c r="M51" s="69">
        <f t="shared" si="7"/>
        <v>12117.647077000003</v>
      </c>
      <c r="N51" s="8">
        <f t="shared" si="26"/>
        <v>1615686.2769333348</v>
      </c>
      <c r="O51" s="7">
        <f t="shared" si="8"/>
        <v>9424.8366154444539</v>
      </c>
      <c r="P51" s="69">
        <f t="shared" si="27"/>
        <v>4039.2156923333368</v>
      </c>
      <c r="Q51" s="28">
        <f t="shared" si="9"/>
        <v>0</v>
      </c>
      <c r="R51" s="28">
        <f t="shared" si="10"/>
        <v>17267.97388211112</v>
      </c>
      <c r="S51" s="69">
        <f t="shared" si="11"/>
        <v>11882.352959000003</v>
      </c>
      <c r="T51" s="8">
        <f t="shared" si="28"/>
        <v>1521568.6297333352</v>
      </c>
      <c r="U51" s="7">
        <f t="shared" si="12"/>
        <v>8875.8170067777901</v>
      </c>
      <c r="V51" s="69">
        <f t="shared" si="29"/>
        <v>3803.921574333338</v>
      </c>
      <c r="W51" s="28">
        <f t="shared" si="13"/>
        <v>0</v>
      </c>
      <c r="X51" s="28">
        <f t="shared" si="30"/>
        <v>16718.954273444459</v>
      </c>
      <c r="Y51" s="69">
        <f t="shared" si="14"/>
        <v>11647.058841000005</v>
      </c>
      <c r="Z51" s="8">
        <f t="shared" si="31"/>
        <v>1427450.9825333357</v>
      </c>
      <c r="AA51" s="7">
        <f t="shared" si="15"/>
        <v>8326.7973981111245</v>
      </c>
      <c r="AB51" s="69">
        <f t="shared" si="32"/>
        <v>3568.6274563333391</v>
      </c>
      <c r="AC51" s="28">
        <f t="shared" si="16"/>
        <v>0</v>
      </c>
      <c r="AD51" s="28">
        <f t="shared" si="33"/>
        <v>16169.934664777793</v>
      </c>
      <c r="AE51" s="69">
        <f t="shared" si="17"/>
        <v>11411.764723000008</v>
      </c>
      <c r="AF51" s="8">
        <f t="shared" si="34"/>
        <v>1333333.3353333361</v>
      </c>
      <c r="AG51" s="7">
        <f t="shared" si="35"/>
        <v>7777.7777894444616</v>
      </c>
      <c r="AH51" s="69">
        <f t="shared" si="36"/>
        <v>3333.3333383333406</v>
      </c>
      <c r="AI51" s="28">
        <f t="shared" si="18"/>
        <v>0</v>
      </c>
      <c r="AJ51" s="28">
        <f t="shared" si="37"/>
        <v>15620.915056111129</v>
      </c>
      <c r="AK51" s="69">
        <f t="shared" si="19"/>
        <v>11176.470605000008</v>
      </c>
      <c r="AL51" s="8">
        <f t="shared" si="38"/>
        <v>1239215.6881333366</v>
      </c>
      <c r="AM51" s="7">
        <f t="shared" si="39"/>
        <v>7228.758180777797</v>
      </c>
      <c r="AN51" s="69">
        <f t="shared" si="40"/>
        <v>3098.0392203333417</v>
      </c>
      <c r="AO51" s="28">
        <f t="shared" si="20"/>
        <v>0</v>
      </c>
      <c r="AP51" s="28">
        <f t="shared" si="41"/>
        <v>15071.895447444465</v>
      </c>
      <c r="AQ51" s="78">
        <f t="shared" si="21"/>
        <v>10941.17648700001</v>
      </c>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row>
    <row r="52" spans="1:260" s="2" customFormat="1" ht="15" x14ac:dyDescent="0.25">
      <c r="A52" s="61" t="s">
        <v>76</v>
      </c>
      <c r="B52" s="8">
        <f t="shared" si="22"/>
        <v>1796078.4340666672</v>
      </c>
      <c r="C52" s="7">
        <f t="shared" si="0"/>
        <v>10477.124198722226</v>
      </c>
      <c r="D52" s="69">
        <f t="shared" si="1"/>
        <v>4490.1960851666681</v>
      </c>
      <c r="E52" s="28">
        <f t="shared" si="23"/>
        <v>0</v>
      </c>
      <c r="F52" s="28">
        <f t="shared" si="24"/>
        <v>18320.261465388892</v>
      </c>
      <c r="G52" s="69">
        <f t="shared" si="2"/>
        <v>12333.333351833335</v>
      </c>
      <c r="H52" s="8">
        <f t="shared" si="25"/>
        <v>1701960.7868666677</v>
      </c>
      <c r="I52" s="7">
        <f t="shared" si="3"/>
        <v>9928.1045900555619</v>
      </c>
      <c r="J52" s="69">
        <f t="shared" si="4"/>
        <v>4254.9019671666692</v>
      </c>
      <c r="K52" s="28">
        <f t="shared" si="5"/>
        <v>0</v>
      </c>
      <c r="L52" s="28">
        <f t="shared" si="6"/>
        <v>17771.24185672223</v>
      </c>
      <c r="M52" s="69">
        <f t="shared" si="7"/>
        <v>12098.039233833337</v>
      </c>
      <c r="N52" s="8">
        <f t="shared" si="26"/>
        <v>1607843.1396666681</v>
      </c>
      <c r="O52" s="7">
        <f t="shared" si="8"/>
        <v>9379.0849813888981</v>
      </c>
      <c r="P52" s="69">
        <f t="shared" si="27"/>
        <v>4019.6078491666703</v>
      </c>
      <c r="Q52" s="28">
        <f t="shared" si="9"/>
        <v>0</v>
      </c>
      <c r="R52" s="28">
        <f t="shared" si="10"/>
        <v>17222.222248055565</v>
      </c>
      <c r="S52" s="69">
        <f t="shared" si="11"/>
        <v>11862.745115833339</v>
      </c>
      <c r="T52" s="8">
        <f t="shared" si="28"/>
        <v>1513725.4924666686</v>
      </c>
      <c r="U52" s="7">
        <f t="shared" si="12"/>
        <v>8830.0653727222343</v>
      </c>
      <c r="V52" s="69">
        <f t="shared" si="29"/>
        <v>3784.3137311666715</v>
      </c>
      <c r="W52" s="28">
        <f t="shared" si="13"/>
        <v>0</v>
      </c>
      <c r="X52" s="28">
        <f t="shared" si="30"/>
        <v>16673.202639388903</v>
      </c>
      <c r="Y52" s="69">
        <f t="shared" si="14"/>
        <v>11627.450997833339</v>
      </c>
      <c r="Z52" s="8">
        <f t="shared" si="31"/>
        <v>1419607.8452666691</v>
      </c>
      <c r="AA52" s="7">
        <f t="shared" si="15"/>
        <v>8281.0457640555705</v>
      </c>
      <c r="AB52" s="69">
        <f t="shared" si="32"/>
        <v>3549.0196131666726</v>
      </c>
      <c r="AC52" s="28">
        <f t="shared" si="16"/>
        <v>0</v>
      </c>
      <c r="AD52" s="28">
        <f t="shared" si="33"/>
        <v>16124.183030722237</v>
      </c>
      <c r="AE52" s="69">
        <f t="shared" si="17"/>
        <v>11392.156879833339</v>
      </c>
      <c r="AF52" s="8">
        <f t="shared" si="34"/>
        <v>1325490.1980666695</v>
      </c>
      <c r="AG52" s="7">
        <f t="shared" si="35"/>
        <v>7732.0261553889059</v>
      </c>
      <c r="AH52" s="69">
        <f t="shared" si="36"/>
        <v>3313.7254951666737</v>
      </c>
      <c r="AI52" s="28">
        <f t="shared" si="18"/>
        <v>0</v>
      </c>
      <c r="AJ52" s="28">
        <f t="shared" si="37"/>
        <v>15575.163422055573</v>
      </c>
      <c r="AK52" s="69">
        <f t="shared" si="19"/>
        <v>11156.862761833341</v>
      </c>
      <c r="AL52" s="8">
        <f t="shared" si="38"/>
        <v>1231372.55086667</v>
      </c>
      <c r="AM52" s="7">
        <f t="shared" si="39"/>
        <v>7183.0065467222421</v>
      </c>
      <c r="AN52" s="69">
        <f t="shared" si="40"/>
        <v>3078.4313771666748</v>
      </c>
      <c r="AO52" s="28">
        <f t="shared" si="20"/>
        <v>0</v>
      </c>
      <c r="AP52" s="28">
        <f t="shared" si="41"/>
        <v>15026.14381338891</v>
      </c>
      <c r="AQ52" s="78">
        <f t="shared" si="21"/>
        <v>10921.568643833343</v>
      </c>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row>
    <row r="53" spans="1:260" s="2" customFormat="1" ht="15.75" thickBot="1" x14ac:dyDescent="0.3">
      <c r="A53" s="29" t="s">
        <v>19</v>
      </c>
      <c r="B53" s="10"/>
      <c r="C53" s="11">
        <f>SUM(C41:C52)</f>
        <v>128745.09823233336</v>
      </c>
      <c r="D53" s="70">
        <f>SUM(D41:D52)</f>
        <v>55176.470671000017</v>
      </c>
      <c r="E53" s="30">
        <f>SUM(E41:E52)</f>
        <v>59962.470650000003</v>
      </c>
      <c r="F53" s="30">
        <f>SUM(F41:F52)</f>
        <v>282825.21608233335</v>
      </c>
      <c r="G53" s="71">
        <f>SUM(G41:G52)</f>
        <v>209256.58852100006</v>
      </c>
      <c r="H53" s="10"/>
      <c r="I53" s="11">
        <f>SUM(I41:I52)</f>
        <v>122156.86292833339</v>
      </c>
      <c r="J53" s="70">
        <f>SUM(J41:J52)</f>
        <v>52352.941255000027</v>
      </c>
      <c r="K53" s="30">
        <f>SUM(K41:K52)</f>
        <v>5882.3529500000004</v>
      </c>
      <c r="L53" s="30">
        <f>SUM(L41:L52)</f>
        <v>222156.86307833341</v>
      </c>
      <c r="M53" s="71">
        <f>SUM(M41:M52)</f>
        <v>152352.94140500005</v>
      </c>
      <c r="N53" s="10"/>
      <c r="O53" s="11">
        <f>SUM(O41:O52)</f>
        <v>115568.62762433343</v>
      </c>
      <c r="P53" s="70">
        <f>SUM(P41:P52)</f>
        <v>49529.411839000044</v>
      </c>
      <c r="Q53" s="30">
        <f>SUM(Q41:Q52)</f>
        <v>5882.3529500000004</v>
      </c>
      <c r="R53" s="30">
        <f>SUM(R41:R52)</f>
        <v>215568.62777433341</v>
      </c>
      <c r="S53" s="71">
        <f>SUM(S41:S52)</f>
        <v>149529.41198900004</v>
      </c>
      <c r="T53" s="10"/>
      <c r="U53" s="11">
        <f>SUM(U41:U52)</f>
        <v>108980.39232033347</v>
      </c>
      <c r="V53" s="70">
        <f>SUM(V41:V52)</f>
        <v>46705.882423000054</v>
      </c>
      <c r="W53" s="30">
        <f>SUM(W41:W52)</f>
        <v>5882.3529500000004</v>
      </c>
      <c r="X53" s="30">
        <f>SUM(X41:X52)</f>
        <v>208980.39247033349</v>
      </c>
      <c r="Y53" s="71">
        <f>SUM(Y41:Y52)</f>
        <v>146705.88257300007</v>
      </c>
      <c r="Z53" s="10"/>
      <c r="AA53" s="11">
        <f>SUM(AA41:AA52)</f>
        <v>102392.1570163335</v>
      </c>
      <c r="AB53" s="70">
        <f>SUM(AB41:AB52)</f>
        <v>43882.353007000071</v>
      </c>
      <c r="AC53" s="30">
        <f>SUM(AC41:AC52)</f>
        <v>5882.3529500000004</v>
      </c>
      <c r="AD53" s="30">
        <f>SUM(AD41:AD52)</f>
        <v>202392.15716633346</v>
      </c>
      <c r="AE53" s="69">
        <f>SUM(AE41:AE52)</f>
        <v>143882.35315700006</v>
      </c>
      <c r="AF53" s="10"/>
      <c r="AG53" s="11">
        <f>SUM(AG41:AG52)</f>
        <v>95803.921712333526</v>
      </c>
      <c r="AH53" s="70">
        <f>SUM(AH41:AH52)</f>
        <v>41058.82359100008</v>
      </c>
      <c r="AI53" s="30">
        <f>SUM(AI41:AI52)</f>
        <v>5882.3529500000004</v>
      </c>
      <c r="AJ53" s="30">
        <f>SUM(AJ41:AJ52)</f>
        <v>195803.92186233349</v>
      </c>
      <c r="AK53" s="71">
        <f>SUM(AK41:AK52)</f>
        <v>141058.82374100009</v>
      </c>
      <c r="AL53" s="10"/>
      <c r="AM53" s="11">
        <f>SUM(AM41:AM52)</f>
        <v>89215.686408333553</v>
      </c>
      <c r="AN53" s="70">
        <f>SUM(AN41:AN52)</f>
        <v>38235.29417500009</v>
      </c>
      <c r="AO53" s="30">
        <f>SUM(AO41:AO52)</f>
        <v>5882.3529500000004</v>
      </c>
      <c r="AP53" s="30">
        <f>SUM(AP41:AP52)</f>
        <v>189215.68655833355</v>
      </c>
      <c r="AQ53" s="79">
        <f>SUM(AQ41:AQ52)</f>
        <v>138235.29432500011</v>
      </c>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row>
    <row r="54" spans="1:260" s="2" customFormat="1" ht="12.75" customHeight="1" thickBot="1" x14ac:dyDescent="0.3">
      <c r="A54" s="141" t="s">
        <v>18</v>
      </c>
      <c r="B54" s="130" t="s">
        <v>27</v>
      </c>
      <c r="C54" s="131"/>
      <c r="D54" s="131"/>
      <c r="E54" s="131"/>
      <c r="F54" s="131"/>
      <c r="G54" s="132"/>
      <c r="H54" s="130" t="s">
        <v>28</v>
      </c>
      <c r="I54" s="131"/>
      <c r="J54" s="131"/>
      <c r="K54" s="131"/>
      <c r="L54" s="131"/>
      <c r="M54" s="132"/>
      <c r="N54" s="130" t="s">
        <v>29</v>
      </c>
      <c r="O54" s="131"/>
      <c r="P54" s="131"/>
      <c r="Q54" s="131"/>
      <c r="R54" s="131"/>
      <c r="S54" s="132"/>
      <c r="T54" s="232" t="s">
        <v>30</v>
      </c>
      <c r="U54" s="233"/>
      <c r="V54" s="233"/>
      <c r="W54" s="233"/>
      <c r="X54" s="233"/>
      <c r="Y54" s="234"/>
      <c r="Z54" s="130" t="s">
        <v>31</v>
      </c>
      <c r="AA54" s="131"/>
      <c r="AB54" s="131"/>
      <c r="AC54" s="131"/>
      <c r="AD54" s="131"/>
      <c r="AE54" s="132"/>
      <c r="AF54" s="130" t="s">
        <v>32</v>
      </c>
      <c r="AG54" s="131"/>
      <c r="AH54" s="131"/>
      <c r="AI54" s="131"/>
      <c r="AJ54" s="131"/>
      <c r="AK54" s="132"/>
      <c r="AL54" s="130" t="s">
        <v>33</v>
      </c>
      <c r="AM54" s="131"/>
      <c r="AN54" s="131"/>
      <c r="AO54" s="131"/>
      <c r="AP54" s="131"/>
      <c r="AQ54" s="132"/>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row>
    <row r="55" spans="1:260" s="2" customFormat="1" ht="120.75" thickBot="1" x14ac:dyDescent="0.3">
      <c r="A55" s="142"/>
      <c r="B55" s="6" t="s">
        <v>41</v>
      </c>
      <c r="C55" s="6" t="s">
        <v>94</v>
      </c>
      <c r="D55" s="68" t="s">
        <v>95</v>
      </c>
      <c r="E55" s="6" t="s">
        <v>64</v>
      </c>
      <c r="F55" s="6" t="s">
        <v>96</v>
      </c>
      <c r="G55" s="68" t="s">
        <v>97</v>
      </c>
      <c r="H55" s="6" t="s">
        <v>41</v>
      </c>
      <c r="I55" s="6" t="s">
        <v>94</v>
      </c>
      <c r="J55" s="68" t="s">
        <v>95</v>
      </c>
      <c r="K55" s="6" t="s">
        <v>64</v>
      </c>
      <c r="L55" s="6" t="s">
        <v>96</v>
      </c>
      <c r="M55" s="68" t="s">
        <v>97</v>
      </c>
      <c r="N55" s="6" t="s">
        <v>41</v>
      </c>
      <c r="O55" s="6" t="s">
        <v>94</v>
      </c>
      <c r="P55" s="68" t="s">
        <v>95</v>
      </c>
      <c r="Q55" s="6" t="s">
        <v>64</v>
      </c>
      <c r="R55" s="6" t="s">
        <v>96</v>
      </c>
      <c r="S55" s="68" t="s">
        <v>97</v>
      </c>
      <c r="T55" s="6" t="s">
        <v>41</v>
      </c>
      <c r="U55" s="6" t="s">
        <v>94</v>
      </c>
      <c r="V55" s="68" t="s">
        <v>95</v>
      </c>
      <c r="W55" s="6" t="s">
        <v>64</v>
      </c>
      <c r="X55" s="6" t="s">
        <v>96</v>
      </c>
      <c r="Y55" s="68" t="s">
        <v>97</v>
      </c>
      <c r="Z55" s="6" t="s">
        <v>41</v>
      </c>
      <c r="AA55" s="6" t="s">
        <v>94</v>
      </c>
      <c r="AB55" s="68" t="s">
        <v>95</v>
      </c>
      <c r="AC55" s="6" t="s">
        <v>64</v>
      </c>
      <c r="AD55" s="6" t="s">
        <v>96</v>
      </c>
      <c r="AE55" s="68" t="s">
        <v>97</v>
      </c>
      <c r="AF55" s="6" t="s">
        <v>41</v>
      </c>
      <c r="AG55" s="6" t="s">
        <v>94</v>
      </c>
      <c r="AH55" s="68" t="s">
        <v>95</v>
      </c>
      <c r="AI55" s="6" t="s">
        <v>64</v>
      </c>
      <c r="AJ55" s="6" t="s">
        <v>96</v>
      </c>
      <c r="AK55" s="68" t="s">
        <v>97</v>
      </c>
      <c r="AL55" s="84" t="s">
        <v>41</v>
      </c>
      <c r="AM55" s="6" t="s">
        <v>94</v>
      </c>
      <c r="AN55" s="68" t="s">
        <v>95</v>
      </c>
      <c r="AO55" s="85" t="s">
        <v>64</v>
      </c>
      <c r="AP55" s="6" t="s">
        <v>96</v>
      </c>
      <c r="AQ55" s="68" t="s">
        <v>97</v>
      </c>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4"/>
      <c r="BT55" s="64"/>
      <c r="BU55" s="64"/>
      <c r="BV55" s="6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row>
    <row r="56" spans="1:260" s="2" customFormat="1" ht="15.75" thickTop="1" x14ac:dyDescent="0.25">
      <c r="A56" s="61" t="s">
        <v>65</v>
      </c>
      <c r="B56" s="8">
        <f>IF(data2=1,IF((AL52-sumproplat2)&gt;1,AL52-sumproplat2,0),IF(AL52-(sumproplat2-AM52-AO52)&gt;0,AL52-(AP52-AM52-AO52),0))</f>
        <v>1223529.4136000033</v>
      </c>
      <c r="C56" s="7">
        <f>IF(SUBSTITUTE(SUBSTITUTE(LEFT($A56,2),".","")," ","")*1+SUBSTITUTE(SUBSTITUTE(LEFT(B$54,2)," ",""),".","")*12-12&lt;=$M$15,B56*($M$14/12),B56*($M$17/12))</f>
        <v>7137.2549126666863</v>
      </c>
      <c r="D56" s="69">
        <f>IF(SUBSTITUTE(SUBSTITUTE(LEFT($A56,2),".","")," ","")*1+SUBSTITUTE(SUBSTITUTE(LEFT(B$54,2)," ",""),".","")*12-12&lt;=$M$15,B56*($M$14/12),B56*($M$19/12))</f>
        <v>3058.8235340000083</v>
      </c>
      <c r="E56" s="28">
        <f t="shared" ref="E56:E67" si="42">IF(AND($A56="1 міс.",B56&gt;0),$M$32*$M$6+$M$33*B56,0)+IF(B56-IF(data2=1,IF(C56&gt;0.001,C56+sumproplat2,0),IF(B56&gt;sumproplat2*2,sumproplat2,B56+C56))&lt;0,$M$35,0)+IF(B56&gt;0,$M$28,0)</f>
        <v>5882.3529500000004</v>
      </c>
      <c r="F56" s="28">
        <f>IF(data2=1,IF(C56&gt;0.001,C56+E56+sumproplat2,0),IF(B56&gt;sumproplat2*2,sumproplat2+E56,B56+C56+E56))</f>
        <v>20862.745129333354</v>
      </c>
      <c r="G56" s="69">
        <f t="shared" ref="G56:G67" si="43">IF(data2=1,IF(D56&gt;0.001,D56+E56+sumproplat2,0),IF(B56&gt;sumproplat2*2,sumproplat2+E56,B56+D56+E56))</f>
        <v>16784.313750666675</v>
      </c>
      <c r="H56" s="8">
        <f>IF(data2=1,IF((B67-sumproplat2)&gt;1,B67-sumproplat2,0),IF(B67-(sumproplat2-C67-E67)&gt;0,B67-(F67-C67-E67),0))</f>
        <v>1129411.7664000038</v>
      </c>
      <c r="I56" s="7">
        <f>IF(SUBSTITUTE(SUBSTITUTE(LEFT($A56,2),".","")," ","")*1+SUBSTITUTE(SUBSTITUTE(LEFT(H$54,2)," ",""),".","")*12-12&lt;=$M$15,H56*($M$14/12),H56*($M$17/12))</f>
        <v>6588.2353040000226</v>
      </c>
      <c r="J56" s="69">
        <f>IF(SUBSTITUTE(SUBSTITUTE(LEFT($A56,2),".","")," ","")*1+SUBSTITUTE(SUBSTITUTE(LEFT(H$54,2)," ",""),".","")*12-12&lt;=$M$15,H56*($M$14/12),H56*($M$19/12))</f>
        <v>2823.5294160000094</v>
      </c>
      <c r="K56" s="28">
        <f t="shared" ref="K56:K67" si="44">IF(AND($A56="1 міс.",H56&gt;0),$M$32*$M$6+$M$33*H56,0)+IF(H56-IF(data2=1,IF(I56&gt;0.001,I56+sumproplat2,0),IF(H56&gt;sumproplat2*2,sumproplat2,H56+I56))&lt;0,$M$35,0)+IF(H56&gt;0,$M$28,0)</f>
        <v>5882.3529500000004</v>
      </c>
      <c r="L56" s="28">
        <f>IF(data2=1,IF(I56&gt;0.001,I56+K56+sumproplat2,0),IF(H56&gt;sumproplat2*2,sumproplat2+K56,H56+I56+K56))</f>
        <v>20313.725520666692</v>
      </c>
      <c r="M56" s="69">
        <f t="shared" ref="M56:M67" si="45">IF(data2=1,IF(J56&gt;0.001,J56+K56+sumproplat2,0),IF(H56&gt;sumproplat2*2,sumproplat2+K56,H56+J56+K56))</f>
        <v>16549.019632666677</v>
      </c>
      <c r="N56" s="8">
        <f>IF(data2=1,IF((H67-sumproplat2)&gt;1,H67-sumproplat2,0),IF(H67-(sumproplat2-I67-K67)&gt;0,H67-(L67-I67-K67),0))</f>
        <v>1035294.1192000043</v>
      </c>
      <c r="O56" s="7">
        <f>IF(SUBSTITUTE(SUBSTITUTE(LEFT($A56,2),".","")," ","")*1+SUBSTITUTE(SUBSTITUTE(LEFT(N$54,2)," ",""),".","")*12-12&lt;=$M$15,N56*($M$14/12),N56*($M$17/12))</f>
        <v>6039.2156953333588</v>
      </c>
      <c r="P56" s="69">
        <f>IF(SUBSTITUTE(SUBSTITUTE(LEFT($A56,2),".","")," ","")*1+SUBSTITUTE(SUBSTITUTE(LEFT(N$54,2)," ",""),".","")*12-12&lt;=$M$15,N56*($M$14/12),N56*($M$19/12))</f>
        <v>2588.2352980000105</v>
      </c>
      <c r="Q56" s="28">
        <f t="shared" ref="Q56:Q67" si="46">IF(AND($A56="1 міс.",N56&gt;0),$M$32*$M$6+$M$33*N56,0)+IF(N56-IF(data2=1,IF(O56&gt;0.001,O56+sumproplat2,0),IF(N56&gt;sumproplat2*2,sumproplat2,N56+O56))&lt;0,$M$35,0)+IF(N56&gt;0,$M$28,0)</f>
        <v>5882.3529500000004</v>
      </c>
      <c r="R56" s="28">
        <f>IF(data2=1,IF(O56&gt;0.001,O56+Q56+sumproplat2,0),IF(N56&gt;sumproplat2*2,sumproplat2+Q56,N56+O56+Q56))</f>
        <v>19764.705912000027</v>
      </c>
      <c r="S56" s="69">
        <f t="shared" ref="S56:S67" si="47">IF(data2=1,IF(P56&gt;0.001,P56+Q56+sumproplat2,0),IF(N56&gt;sumproplat2*2,sumproplat2+Q56,N56+P56+Q56))</f>
        <v>16313.725514666679</v>
      </c>
      <c r="T56" s="8">
        <f>IF(data2=1,IF((N67-sumproplat2)&gt;1,N67-sumproplat2,0),IF(N67-(sumproplat2-O67-Q67)&gt;0,N67-(R67-O67-Q67),0))</f>
        <v>941176.47200000472</v>
      </c>
      <c r="U56" s="7">
        <f>IF(SUBSTITUTE(SUBSTITUTE(LEFT($A56,2),".","")," ","")*1+SUBSTITUTE(SUBSTITUTE(LEFT(T$54,2)," ",""),".","")*12-12&lt;=$M$15,T56*($M$14/12),T56*($M$17/12))</f>
        <v>5490.1960866666941</v>
      </c>
      <c r="V56" s="69">
        <f>IF(SUBSTITUTE(SUBSTITUTE(LEFT($A56,2),".","")," ","")*1+SUBSTITUTE(SUBSTITUTE(LEFT(T$54,2)," ",""),".","")*12-12&lt;=$M$15,T56*($M$14/12),T56*($M$19/12))</f>
        <v>2352.9411800000121</v>
      </c>
      <c r="W56" s="28">
        <f t="shared" ref="W56:W67" si="48">IF(AND($A56="1 міс.",T56&gt;0),$M$32*$M$6+$M$33*T56,0)+IF(T56-IF(data2=1,IF(U56&gt;0.001,U56+sumproplat2,0),IF(T56&gt;sumproplat2*2,sumproplat2,T56+U56))&lt;0,$M$35,0)+IF(T56&gt;0,$M$28,0)</f>
        <v>5882.3529500000004</v>
      </c>
      <c r="X56" s="28">
        <f>IF(data2=1,IF(U56&gt;0.001,U56+W56+sumproplat2,0),IF(T56&gt;sumproplat2*2,sumproplat2+W56,T56+U56+W56))</f>
        <v>19215.686303333361</v>
      </c>
      <c r="Y56" s="69">
        <f t="shared" ref="Y56:Y67" si="49">IF(data2=1,IF(V56&gt;0.001,V56+W56+sumproplat2,0),IF(T56&gt;sumproplat2*2,sumproplat2+W56,T56+V56+W56))</f>
        <v>16078.431396666681</v>
      </c>
      <c r="Z56" s="8">
        <f>IF(data2=1,IF((T67-sumproplat2)&gt;1,T67-sumproplat2,0),IF(T67-(sumproplat2-U67-W67)&gt;0,T67-(X67-U67-W67),0))</f>
        <v>847058.82480000518</v>
      </c>
      <c r="AA56" s="7">
        <f>IF(SUBSTITUTE(SUBSTITUTE(LEFT($A56,2),".","")," ","")*1+SUBSTITUTE(SUBSTITUTE(LEFT(Z$54,2)," ",""),".","")*12-12&lt;=$M$15,Z56*($M$14/12),Z56*($M$17/12))</f>
        <v>4941.1764780000303</v>
      </c>
      <c r="AB56" s="69">
        <f>IF(SUBSTITUTE(SUBSTITUTE(LEFT($A56,2),".","")," ","")*1+SUBSTITUTE(SUBSTITUTE(LEFT(Z$54,2)," ",""),".","")*12-12&lt;=$M$15,Z56*($M$14/12),Z56*($M$19/12))</f>
        <v>2117.6470620000132</v>
      </c>
      <c r="AC56" s="28">
        <f t="shared" ref="AC56:AC67" si="50">IF(AND($A56="1 міс.",Z56&gt;0),$M$32*$M$6+$M$33*Z56,0)+IF(Z56-IF(data2=1,IF(AA56&gt;0.001,AA56+sumproplat2,0),IF(Z56&gt;sumproplat2*2,sumproplat2,Z56+AA56))&lt;0,$M$35,0)+IF(Z56&gt;0,$M$28,0)</f>
        <v>5882.3529500000004</v>
      </c>
      <c r="AD56" s="28">
        <f>IF(data2=1,IF(AA56&gt;0.001,AA56+AC56+sumproplat2,0),IF(Z56&gt;sumproplat2*2,sumproplat2+AC56,Z56+AA56+AC56))</f>
        <v>18666.666694666699</v>
      </c>
      <c r="AE56" s="69">
        <f t="shared" ref="AE56:AE67" si="51">IF(data2=1,IF(AB56&gt;0.001,AB56+AC56+sumproplat2,0),IF(Z56&gt;sumproplat2*2,sumproplat2+AC56,Z56+AB56+AC56))</f>
        <v>15843.13727866668</v>
      </c>
      <c r="AF56" s="8">
        <f>IF(data2=1,IF((Z67-sumproplat2)&gt;1,Z67-sumproplat2,0),IF(Z67-(sumproplat2-AA67-AC67)&gt;0,Z67-(AD67-AA67-AC67),0))</f>
        <v>752941.17760000564</v>
      </c>
      <c r="AG56" s="7">
        <f>IF(SUBSTITUTE(SUBSTITUTE(LEFT($A56,2),".","")," ","")*1+SUBSTITUTE(SUBSTITUTE(LEFT(AF$54,2)," ",""),".","")*12-12&lt;=$M$15,AF56*($M$14/12),AF56*($M$17/12))</f>
        <v>4392.1568693333666</v>
      </c>
      <c r="AH56" s="69">
        <f>IF(SUBSTITUTE(SUBSTITUTE(LEFT($A56,2),".","")," ","")*1+SUBSTITUTE(SUBSTITUTE(LEFT(AF$54,2)," ",""),".","")*12-12&lt;=$M$15,AF56*($M$14/12),AF56*($M$19/12))</f>
        <v>1882.3529440000141</v>
      </c>
      <c r="AI56" s="28">
        <f t="shared" ref="AI56:AI67" si="52">IF(AND($A56="1 міс.",AF56&gt;0),$M$32*$M$6+$M$33*AF56,0)+IF(AF56-IF(data2=1,IF(AG56&gt;0.001,AG56+sumproplat2,0),IF(AF56&gt;sumproplat2*2,sumproplat2,AF56+AG56))&lt;0,$M$35,0)+IF(AF56&gt;0,$M$28,0)</f>
        <v>5882.3529500000004</v>
      </c>
      <c r="AJ56" s="28">
        <f>IF(data2=1,IF(AG56&gt;0.001,AG56+AI56+sumproplat2,0),IF(AF56&gt;sumproplat2*2,sumproplat2+AI56,AF56+AG56+AI56))</f>
        <v>18117.647086000034</v>
      </c>
      <c r="AK56" s="69">
        <f t="shared" ref="AK56:AK67" si="53">IF(data2=1,IF(AH56&gt;0.001,AH56+AI56+sumproplat2,0),IF(AF56&gt;sumproplat2*2,sumproplat2+AI56,AF56+AH56+AI56))</f>
        <v>15607.843160666682</v>
      </c>
      <c r="AL56" s="8">
        <f>IF(data2=1,IF((AF67-sumproplat2)&gt;1,AF67-sumproplat2,0),IF(AF67-(sumproplat2-AG67-AI67)&gt;0,AF67-(AJ67-AG67-AI67),0))</f>
        <v>658823.5304000061</v>
      </c>
      <c r="AM56" s="7">
        <f>IF(SUBSTITUTE(SUBSTITUTE(LEFT($A56,2),".","")," ","")*1+SUBSTITUTE(SUBSTITUTE(LEFT(AL$54,2)," ",""),".","")*12-12&lt;=$M$15,AL56*($M$14/12),AL56*($M$17/12))</f>
        <v>3843.1372606667023</v>
      </c>
      <c r="AN56" s="69">
        <f>IF(SUBSTITUTE(SUBSTITUTE(LEFT($A56,2),".","")," ","")*1+SUBSTITUTE(SUBSTITUTE(LEFT(AL$54,2)," ",""),".","")*12-12&lt;=$M$15,AL56*($M$14/12),AL56*($M$19/12))</f>
        <v>1647.0588260000152</v>
      </c>
      <c r="AO56" s="28">
        <f t="shared" ref="AO56:AO67" si="54">IF(AND($A56="1 міс.",AL56&gt;0),$M$32*$M$6+$M$33*AL56,0)+IF(AL56-IF(data2=1,IF(AM56&gt;0.001,AM56+sumproplat2,0),IF(AL56&gt;sumproplat2*2,sumproplat2,AL56+AM56))&lt;0,$M$35,0)+IF(AL56&gt;0,$M$28,0)</f>
        <v>5882.3529500000004</v>
      </c>
      <c r="AP56" s="28">
        <f>IF(data2=1,IF(AM56&gt;0.001,AM56+AO56+sumproplat2,0),IF(AL56&gt;sumproplat2*2,sumproplat2+AO56,AL56+AM56+AO56))</f>
        <v>17568.627477333372</v>
      </c>
      <c r="AQ56" s="78">
        <f t="shared" ref="AQ56:AQ67" si="55">IF(data2=1,IF(AN56&gt;0.001,AN56+AO56+sumproplat2,0),IF(AL56&gt;sumproplat2*2,sumproplat2+AO56,AL56+AN56+AO56))</f>
        <v>15372.549042666684</v>
      </c>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row>
    <row r="57" spans="1:260" s="2" customFormat="1" ht="15" x14ac:dyDescent="0.25">
      <c r="A57" s="61" t="s">
        <v>66</v>
      </c>
      <c r="B57" s="8">
        <f t="shared" ref="B57:B67" si="56">IF(data2=1,IF((B56-sumproplat2)&gt;1,B56-sumproplat2,0),IF(B56-(sumproplat2-C56-E56)&gt;0,B56-(F56-C56-E56),0))</f>
        <v>1215686.2763333367</v>
      </c>
      <c r="C57" s="7">
        <f t="shared" ref="C57:C67" si="57">IF(SUBSTITUTE(SUBSTITUTE(LEFT($A57,2),".","")," ","")*1+SUBSTITUTE(SUBSTITUTE(LEFT(B$54,2)," ",""),".","")*12-12&lt;=$M$15,B57*($M$14/12),B57*($M$17/12))</f>
        <v>7091.5032786111315</v>
      </c>
      <c r="D57" s="69">
        <f t="shared" ref="D57:D67" si="58">IF(SUBSTITUTE(SUBSTITUTE(LEFT($A57,2),".","")," ","")*1+SUBSTITUTE(SUBSTITUTE(LEFT(B$54,2)," ",""),".","")*12-12&lt;=$M$15,B57*($M$14/12),B57*($M$19/12))</f>
        <v>3039.2156908333418</v>
      </c>
      <c r="E57" s="28">
        <f t="shared" si="42"/>
        <v>0</v>
      </c>
      <c r="F57" s="28">
        <f t="shared" ref="F57:F67" si="59">IF(data2=1,IF(C57&gt;0.001,C57+E57+sumproplat2,0),IF(B57&gt;sumproplat2*2,sumproplat2+E57,B57+C57+E57))</f>
        <v>14934.640545277798</v>
      </c>
      <c r="G57" s="69">
        <f t="shared" si="43"/>
        <v>10882.35295750001</v>
      </c>
      <c r="H57" s="8">
        <f t="shared" ref="H57:H67" si="60">IF(data2=1,IF((H56-sumproplat2)&gt;1,H56-sumproplat2,0),IF(H56-(sumproplat2-I56-K56)&gt;0,H56-(L56-I56-K56),0))</f>
        <v>1121568.6291333372</v>
      </c>
      <c r="I57" s="7">
        <f t="shared" ref="I57:I67" si="61">IF(SUBSTITUTE(SUBSTITUTE(LEFT($A57,2),".","")," ","")*1+SUBSTITUTE(SUBSTITUTE(LEFT(H$54,2)," ",""),".","")*12-12&lt;=$M$15,H57*($M$14/12),H57*($M$17/12))</f>
        <v>6542.4836699444668</v>
      </c>
      <c r="J57" s="69">
        <f t="shared" ref="J57:J67" si="62">IF(SUBSTITUTE(SUBSTITUTE(LEFT($A57,2),".","")," ","")*1+SUBSTITUTE(SUBSTITUTE(LEFT(H$54,2)," ",""),".","")*12-12&lt;=$M$15,H57*($M$14/12),H57*($M$19/12))</f>
        <v>2803.9215728333429</v>
      </c>
      <c r="K57" s="28">
        <f t="shared" si="44"/>
        <v>0</v>
      </c>
      <c r="L57" s="28">
        <f t="shared" ref="L57:L67" si="63">IF(data2=1,IF(I57&gt;0.001,I57+K57+sumproplat2,0),IF(H57&gt;sumproplat2*2,sumproplat2+K57,H57+I57+K57))</f>
        <v>14385.620936611134</v>
      </c>
      <c r="M57" s="69">
        <f t="shared" si="45"/>
        <v>10647.05883950001</v>
      </c>
      <c r="N57" s="8">
        <f t="shared" ref="N57:N67" si="64">IF(data2=1,IF((N56-sumproplat2)&gt;1,N56-sumproplat2,0),IF(N56-(sumproplat2-O56-Q56)&gt;0,N56-(R56-O56-Q56),0))</f>
        <v>1027450.9819333376</v>
      </c>
      <c r="O57" s="7">
        <f t="shared" ref="O57:O67" si="65">IF(SUBSTITUTE(SUBSTITUTE(LEFT($A57,2),".","")," ","")*1+SUBSTITUTE(SUBSTITUTE(LEFT(N$54,2)," ",""),".","")*12-12&lt;=$M$15,N57*($M$14/12),N57*($M$17/12))</f>
        <v>5993.464061277803</v>
      </c>
      <c r="P57" s="69">
        <f t="shared" ref="P57:P67" si="66">IF(SUBSTITUTE(SUBSTITUTE(LEFT($A57,2),".","")," ","")*1+SUBSTITUTE(SUBSTITUTE(LEFT(N$54,2)," ",""),".","")*12-12&lt;=$M$15,N57*($M$14/12),N57*($M$19/12))</f>
        <v>2568.627454833344</v>
      </c>
      <c r="Q57" s="28">
        <f t="shared" si="46"/>
        <v>0</v>
      </c>
      <c r="R57" s="28">
        <f t="shared" ref="R57:R67" si="67">IF(data2=1,IF(O57&gt;0.001,O57+Q57+sumproplat2,0),IF(N57&gt;sumproplat2*2,sumproplat2+Q57,N57+O57+Q57))</f>
        <v>13836.601327944471</v>
      </c>
      <c r="S57" s="69">
        <f t="shared" si="47"/>
        <v>10411.764721500011</v>
      </c>
      <c r="T57" s="8">
        <f t="shared" ref="T57:T67" si="68">IF(data2=1,IF((T56-sumproplat2)&gt;1,T56-sumproplat2,0),IF(T56-(sumproplat2-U56-W56)&gt;0,T56-(X56-U56-W56),0))</f>
        <v>933333.3347333381</v>
      </c>
      <c r="U57" s="7">
        <f t="shared" ref="U57:U67" si="69">IF(SUBSTITUTE(SUBSTITUTE(LEFT($A57,2),".","")," ","")*1+SUBSTITUTE(SUBSTITUTE(LEFT(T$54,2)," ",""),".","")*12-12&lt;=$M$15,T57*($M$14/12),T57*($M$17/12))</f>
        <v>5444.4444526111392</v>
      </c>
      <c r="V57" s="69">
        <f t="shared" ref="V57:V67" si="70">IF(SUBSTITUTE(SUBSTITUTE(LEFT($A57,2),".","")," ","")*1+SUBSTITUTE(SUBSTITUTE(LEFT(T$54,2)," ",""),".","")*12-12&lt;=$M$15,T57*($M$14/12),T57*($M$19/12))</f>
        <v>2333.3333368333451</v>
      </c>
      <c r="W57" s="28">
        <f t="shared" si="48"/>
        <v>0</v>
      </c>
      <c r="X57" s="28">
        <f t="shared" ref="X57:X67" si="71">IF(data2=1,IF(U57&gt;0.001,U57+W57+sumproplat2,0),IF(T57&gt;sumproplat2*2,sumproplat2+W57,T57+U57+W57))</f>
        <v>13287.581719277807</v>
      </c>
      <c r="Y57" s="69">
        <f t="shared" si="49"/>
        <v>10176.470603500013</v>
      </c>
      <c r="Z57" s="8">
        <f t="shared" ref="Z57:Z67" si="72">IF(data2=1,IF((Z56-sumproplat2)&gt;1,Z56-sumproplat2,0),IF(Z56-(sumproplat2-AA56-AC56)&gt;0,Z56-(AD56-AA56-AC56),0))</f>
        <v>839215.68753333855</v>
      </c>
      <c r="AA57" s="7">
        <f t="shared" ref="AA57:AA67" si="73">IF(SUBSTITUTE(SUBSTITUTE(LEFT($A57,2),".","")," ","")*1+SUBSTITUTE(SUBSTITUTE(LEFT(Z$54,2)," ",""),".","")*12-12&lt;=$M$15,Z57*($M$14/12),Z57*($M$17/12))</f>
        <v>4895.4248439444755</v>
      </c>
      <c r="AB57" s="69">
        <f t="shared" ref="AB57:AB67" si="74">IF(SUBSTITUTE(SUBSTITUTE(LEFT($A57,2),".","")," ","")*1+SUBSTITUTE(SUBSTITUTE(LEFT(Z$54,2)," ",""),".","")*12-12&lt;=$M$15,Z57*($M$14/12),Z57*($M$19/12))</f>
        <v>2098.0392188333462</v>
      </c>
      <c r="AC57" s="28">
        <f t="shared" si="50"/>
        <v>0</v>
      </c>
      <c r="AD57" s="28">
        <f t="shared" ref="AD57:AD67" si="75">IF(data2=1,IF(AA57&gt;0.001,AA57+AC57+sumproplat2,0),IF(Z57&gt;sumproplat2*2,sumproplat2+AC57,Z57+AA57+AC57))</f>
        <v>12738.562110611143</v>
      </c>
      <c r="AE57" s="69">
        <f t="shared" si="51"/>
        <v>9941.1764855000147</v>
      </c>
      <c r="AF57" s="8">
        <f t="shared" ref="AF57:AF67" si="76">IF(data2=1,IF((AF56-sumproplat2)&gt;1,AF56-sumproplat2,0),IF(AF56-(sumproplat2-AG56-AI56)&gt;0,AF56-(AJ56-AG56-AI56),0))</f>
        <v>745098.04033333901</v>
      </c>
      <c r="AG57" s="7">
        <f t="shared" ref="AG57:AG67" si="77">IF(SUBSTITUTE(SUBSTITUTE(LEFT($A57,2),".","")," ","")*1+SUBSTITUTE(SUBSTITUTE(LEFT(AF$54,2)," ",""),".","")*12-12&lt;=$M$15,AF57*($M$14/12),AF57*($M$17/12))</f>
        <v>4346.4052352778108</v>
      </c>
      <c r="AH57" s="69">
        <f t="shared" ref="AH57:AH67" si="78">IF(SUBSTITUTE(SUBSTITUTE(LEFT($A57,2),".","")," ","")*1+SUBSTITUTE(SUBSTITUTE(LEFT(AF$54,2)," ",""),".","")*12-12&lt;=$M$15,AF57*($M$14/12),AF57*($M$19/12))</f>
        <v>1862.7451008333476</v>
      </c>
      <c r="AI57" s="28">
        <f t="shared" si="52"/>
        <v>0</v>
      </c>
      <c r="AJ57" s="28">
        <f t="shared" ref="AJ57:AJ67" si="79">IF(data2=1,IF(AG57&gt;0.001,AG57+AI57+sumproplat2,0),IF(AF57&gt;sumproplat2*2,sumproplat2+AI57,AF57+AG57+AI57))</f>
        <v>12189.542501944477</v>
      </c>
      <c r="AK57" s="69">
        <f t="shared" si="53"/>
        <v>9705.8823675000149</v>
      </c>
      <c r="AL57" s="8">
        <f t="shared" ref="AL57:AL67" si="80">IF(data2=1,IF((AL56-sumproplat2)&gt;1,AL56-sumproplat2,0),IF(AL56-(sumproplat2-AM56-AO56)&gt;0,AL56-(AP56-AM56-AO56),0))</f>
        <v>650980.39313333947</v>
      </c>
      <c r="AM57" s="7">
        <f t="shared" ref="AM57:AM67" si="81">IF(SUBSTITUTE(SUBSTITUTE(LEFT($A57,2),".","")," ","")*1+SUBSTITUTE(SUBSTITUTE(LEFT(AL$54,2)," ",""),".","")*12-12&lt;=$M$15,AL57*($M$14/12),AL57*($M$17/12))</f>
        <v>3797.385626611147</v>
      </c>
      <c r="AN57" s="69">
        <f t="shared" ref="AN57:AN67" si="82">IF(SUBSTITUTE(SUBSTITUTE(LEFT($A57,2),".","")," ","")*1+SUBSTITUTE(SUBSTITUTE(LEFT(AL$54,2)," ",""),".","")*12-12&lt;=$M$15,AL57*($M$14/12),AL57*($M$19/12))</f>
        <v>1627.4509828333487</v>
      </c>
      <c r="AO57" s="28">
        <f t="shared" si="54"/>
        <v>0</v>
      </c>
      <c r="AP57" s="28">
        <f t="shared" ref="AP57:AP67" si="83">IF(data2=1,IF(AM57&gt;0.001,AM57+AO57+sumproplat2,0),IF(AL57&gt;sumproplat2*2,sumproplat2+AO57,AL57+AM57+AO57))</f>
        <v>11640.522893277815</v>
      </c>
      <c r="AQ57" s="78">
        <f t="shared" si="55"/>
        <v>9470.5882495000169</v>
      </c>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row>
    <row r="58" spans="1:260" s="2" customFormat="1" ht="15" x14ac:dyDescent="0.25">
      <c r="A58" s="61" t="s">
        <v>67</v>
      </c>
      <c r="B58" s="8">
        <f t="shared" si="56"/>
        <v>1207843.1390666701</v>
      </c>
      <c r="C58" s="7">
        <f t="shared" si="57"/>
        <v>7045.7516445555757</v>
      </c>
      <c r="D58" s="69">
        <f t="shared" si="58"/>
        <v>3019.6078476666753</v>
      </c>
      <c r="E58" s="28">
        <f t="shared" si="42"/>
        <v>0</v>
      </c>
      <c r="F58" s="28">
        <f t="shared" si="59"/>
        <v>14888.888911222242</v>
      </c>
      <c r="G58" s="69">
        <f t="shared" si="43"/>
        <v>10862.745114333342</v>
      </c>
      <c r="H58" s="8">
        <f t="shared" si="60"/>
        <v>1113725.4918666705</v>
      </c>
      <c r="I58" s="7">
        <f t="shared" si="61"/>
        <v>6496.7320358889119</v>
      </c>
      <c r="J58" s="69">
        <f t="shared" si="62"/>
        <v>2784.3137296666764</v>
      </c>
      <c r="K58" s="28">
        <f t="shared" si="44"/>
        <v>0</v>
      </c>
      <c r="L58" s="28">
        <f t="shared" si="63"/>
        <v>14339.86930255558</v>
      </c>
      <c r="M58" s="69">
        <f t="shared" si="45"/>
        <v>10627.450996333344</v>
      </c>
      <c r="N58" s="8">
        <f t="shared" si="64"/>
        <v>1019607.844666671</v>
      </c>
      <c r="O58" s="7">
        <f t="shared" si="65"/>
        <v>5947.7124272222482</v>
      </c>
      <c r="P58" s="69">
        <f t="shared" si="66"/>
        <v>2549.0196116666775</v>
      </c>
      <c r="Q58" s="28">
        <f t="shared" si="46"/>
        <v>0</v>
      </c>
      <c r="R58" s="28">
        <f t="shared" si="67"/>
        <v>13790.849693888915</v>
      </c>
      <c r="S58" s="69">
        <f t="shared" si="47"/>
        <v>10392.156878333346</v>
      </c>
      <c r="T58" s="8">
        <f t="shared" si="68"/>
        <v>925490.19746667147</v>
      </c>
      <c r="U58" s="7">
        <f t="shared" si="69"/>
        <v>5398.6928185555835</v>
      </c>
      <c r="V58" s="69">
        <f t="shared" si="70"/>
        <v>2313.7254936666786</v>
      </c>
      <c r="W58" s="28">
        <f t="shared" si="48"/>
        <v>0</v>
      </c>
      <c r="X58" s="28">
        <f t="shared" si="71"/>
        <v>13241.830085222251</v>
      </c>
      <c r="Y58" s="69">
        <f t="shared" si="49"/>
        <v>10156.862760333346</v>
      </c>
      <c r="Z58" s="8">
        <f t="shared" si="72"/>
        <v>831372.55026667193</v>
      </c>
      <c r="AA58" s="7">
        <f t="shared" si="73"/>
        <v>4849.6732098889197</v>
      </c>
      <c r="AB58" s="69">
        <f t="shared" si="74"/>
        <v>2078.4313756666797</v>
      </c>
      <c r="AC58" s="28">
        <f t="shared" si="50"/>
        <v>0</v>
      </c>
      <c r="AD58" s="28">
        <f t="shared" si="75"/>
        <v>12692.810476555587</v>
      </c>
      <c r="AE58" s="69">
        <f t="shared" si="51"/>
        <v>9921.5686423333464</v>
      </c>
      <c r="AF58" s="8">
        <f t="shared" si="76"/>
        <v>737254.90306667238</v>
      </c>
      <c r="AG58" s="7">
        <f t="shared" si="77"/>
        <v>4300.6536012222559</v>
      </c>
      <c r="AH58" s="69">
        <f t="shared" si="78"/>
        <v>1843.1372576666811</v>
      </c>
      <c r="AI58" s="28">
        <f t="shared" si="52"/>
        <v>0</v>
      </c>
      <c r="AJ58" s="28">
        <f t="shared" si="79"/>
        <v>12143.790867888923</v>
      </c>
      <c r="AK58" s="69">
        <f t="shared" si="53"/>
        <v>9686.2745243333484</v>
      </c>
      <c r="AL58" s="8">
        <f t="shared" si="80"/>
        <v>643137.25586667284</v>
      </c>
      <c r="AM58" s="7">
        <f t="shared" si="81"/>
        <v>3751.6339925555917</v>
      </c>
      <c r="AN58" s="69">
        <f t="shared" si="82"/>
        <v>1607.8431396666822</v>
      </c>
      <c r="AO58" s="28">
        <f t="shared" si="54"/>
        <v>0</v>
      </c>
      <c r="AP58" s="28">
        <f t="shared" si="83"/>
        <v>11594.77125922226</v>
      </c>
      <c r="AQ58" s="78">
        <f t="shared" si="55"/>
        <v>9450.9804063333504</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row>
    <row r="59" spans="1:260" s="2" customFormat="1" ht="15" x14ac:dyDescent="0.25">
      <c r="A59" s="61" t="s">
        <v>68</v>
      </c>
      <c r="B59" s="8">
        <f t="shared" si="56"/>
        <v>1200000.0018000035</v>
      </c>
      <c r="C59" s="7">
        <f t="shared" si="57"/>
        <v>7000.0000105000208</v>
      </c>
      <c r="D59" s="69">
        <f t="shared" si="58"/>
        <v>3000.0000045000088</v>
      </c>
      <c r="E59" s="28">
        <f t="shared" si="42"/>
        <v>0</v>
      </c>
      <c r="F59" s="28">
        <f t="shared" si="59"/>
        <v>14843.137277166688</v>
      </c>
      <c r="G59" s="69">
        <f t="shared" si="43"/>
        <v>10843.137271166677</v>
      </c>
      <c r="H59" s="8">
        <f t="shared" si="60"/>
        <v>1105882.3546000039</v>
      </c>
      <c r="I59" s="7">
        <f t="shared" si="61"/>
        <v>6450.9804018333562</v>
      </c>
      <c r="J59" s="69">
        <f t="shared" si="62"/>
        <v>2764.7058865000099</v>
      </c>
      <c r="K59" s="28">
        <f t="shared" si="44"/>
        <v>0</v>
      </c>
      <c r="L59" s="28">
        <f t="shared" si="63"/>
        <v>14294.117668500025</v>
      </c>
      <c r="M59" s="69">
        <f t="shared" si="45"/>
        <v>10607.843153166677</v>
      </c>
      <c r="N59" s="8">
        <f t="shared" si="64"/>
        <v>1011764.7074000044</v>
      </c>
      <c r="O59" s="7">
        <f t="shared" si="65"/>
        <v>5901.9607931666924</v>
      </c>
      <c r="P59" s="69">
        <f t="shared" si="66"/>
        <v>2529.411768500011</v>
      </c>
      <c r="Q59" s="28">
        <f t="shared" si="46"/>
        <v>0</v>
      </c>
      <c r="R59" s="28">
        <f t="shared" si="67"/>
        <v>13745.098059833359</v>
      </c>
      <c r="S59" s="69">
        <f t="shared" si="47"/>
        <v>10372.549035166678</v>
      </c>
      <c r="T59" s="8">
        <f t="shared" si="68"/>
        <v>917647.06020000484</v>
      </c>
      <c r="U59" s="7">
        <f t="shared" si="69"/>
        <v>5352.9411845000286</v>
      </c>
      <c r="V59" s="69">
        <f t="shared" si="70"/>
        <v>2294.1176505000121</v>
      </c>
      <c r="W59" s="28">
        <f t="shared" si="48"/>
        <v>0</v>
      </c>
      <c r="X59" s="28">
        <f t="shared" si="71"/>
        <v>13196.078451166697</v>
      </c>
      <c r="Y59" s="69">
        <f t="shared" si="49"/>
        <v>10137.25491716668</v>
      </c>
      <c r="Z59" s="8">
        <f t="shared" si="72"/>
        <v>823529.4130000053</v>
      </c>
      <c r="AA59" s="7">
        <f t="shared" si="73"/>
        <v>4803.9215758333648</v>
      </c>
      <c r="AB59" s="69">
        <f t="shared" si="74"/>
        <v>2058.8235325000132</v>
      </c>
      <c r="AC59" s="28">
        <f t="shared" si="50"/>
        <v>0</v>
      </c>
      <c r="AD59" s="28">
        <f t="shared" si="75"/>
        <v>12647.058842500031</v>
      </c>
      <c r="AE59" s="69">
        <f t="shared" si="51"/>
        <v>9901.9607991666817</v>
      </c>
      <c r="AF59" s="8">
        <f t="shared" si="76"/>
        <v>729411.76580000576</v>
      </c>
      <c r="AG59" s="7">
        <f t="shared" si="77"/>
        <v>4254.9019671667002</v>
      </c>
      <c r="AH59" s="69">
        <f t="shared" si="78"/>
        <v>1823.5294145000144</v>
      </c>
      <c r="AI59" s="28">
        <f t="shared" si="52"/>
        <v>0</v>
      </c>
      <c r="AJ59" s="28">
        <f t="shared" si="79"/>
        <v>12098.039233833368</v>
      </c>
      <c r="AK59" s="69">
        <f t="shared" si="53"/>
        <v>9666.6666811666819</v>
      </c>
      <c r="AL59" s="8">
        <f t="shared" si="80"/>
        <v>635294.11860000622</v>
      </c>
      <c r="AM59" s="7">
        <f t="shared" si="81"/>
        <v>3705.8823585000364</v>
      </c>
      <c r="AN59" s="69">
        <f t="shared" si="82"/>
        <v>1588.2352965000155</v>
      </c>
      <c r="AO59" s="28">
        <f t="shared" si="54"/>
        <v>0</v>
      </c>
      <c r="AP59" s="28">
        <f t="shared" si="83"/>
        <v>11549.019625166704</v>
      </c>
      <c r="AQ59" s="78">
        <f t="shared" si="55"/>
        <v>9431.3725631666821</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row>
    <row r="60" spans="1:260" s="2" customFormat="1" ht="15" x14ac:dyDescent="0.25">
      <c r="A60" s="61" t="s">
        <v>69</v>
      </c>
      <c r="B60" s="8">
        <f t="shared" si="56"/>
        <v>1192156.8645333368</v>
      </c>
      <c r="C60" s="7">
        <f t="shared" si="57"/>
        <v>6954.2483764444651</v>
      </c>
      <c r="D60" s="69">
        <f t="shared" si="58"/>
        <v>2980.3921613333423</v>
      </c>
      <c r="E60" s="28">
        <f t="shared" si="42"/>
        <v>0</v>
      </c>
      <c r="F60" s="28">
        <f t="shared" si="59"/>
        <v>14797.385643111133</v>
      </c>
      <c r="G60" s="69">
        <f t="shared" si="43"/>
        <v>10823.529428000009</v>
      </c>
      <c r="H60" s="8">
        <f t="shared" si="60"/>
        <v>1098039.2173333373</v>
      </c>
      <c r="I60" s="7">
        <f t="shared" si="61"/>
        <v>6405.2287677778013</v>
      </c>
      <c r="J60" s="69">
        <f t="shared" si="62"/>
        <v>2745.0980433333434</v>
      </c>
      <c r="K60" s="28">
        <f t="shared" si="44"/>
        <v>0</v>
      </c>
      <c r="L60" s="28">
        <f t="shared" si="63"/>
        <v>14248.366034444469</v>
      </c>
      <c r="M60" s="69">
        <f t="shared" si="45"/>
        <v>10588.235310000011</v>
      </c>
      <c r="N60" s="8">
        <f t="shared" si="64"/>
        <v>1003921.5701333378</v>
      </c>
      <c r="O60" s="7">
        <f t="shared" si="65"/>
        <v>5856.2091591111375</v>
      </c>
      <c r="P60" s="69">
        <f t="shared" si="66"/>
        <v>2509.8039253333445</v>
      </c>
      <c r="Q60" s="28">
        <f t="shared" si="46"/>
        <v>0</v>
      </c>
      <c r="R60" s="28">
        <f t="shared" si="67"/>
        <v>13699.346425777805</v>
      </c>
      <c r="S60" s="69">
        <f t="shared" si="47"/>
        <v>10352.941192000013</v>
      </c>
      <c r="T60" s="8">
        <f t="shared" si="68"/>
        <v>909803.92293333821</v>
      </c>
      <c r="U60" s="7">
        <f t="shared" si="69"/>
        <v>5307.1895504444728</v>
      </c>
      <c r="V60" s="69">
        <f t="shared" si="70"/>
        <v>2274.5098073333456</v>
      </c>
      <c r="W60" s="28">
        <f t="shared" si="48"/>
        <v>0</v>
      </c>
      <c r="X60" s="28">
        <f t="shared" si="71"/>
        <v>13150.326817111141</v>
      </c>
      <c r="Y60" s="69">
        <f t="shared" si="49"/>
        <v>10117.647074000013</v>
      </c>
      <c r="Z60" s="8">
        <f t="shared" si="72"/>
        <v>815686.27573333867</v>
      </c>
      <c r="AA60" s="7">
        <f t="shared" si="73"/>
        <v>4758.1699417778091</v>
      </c>
      <c r="AB60" s="69">
        <f t="shared" si="74"/>
        <v>2039.2156893333467</v>
      </c>
      <c r="AC60" s="28">
        <f t="shared" si="50"/>
        <v>0</v>
      </c>
      <c r="AD60" s="28">
        <f t="shared" si="75"/>
        <v>12601.307208444476</v>
      </c>
      <c r="AE60" s="69">
        <f t="shared" si="51"/>
        <v>9882.3529560000134</v>
      </c>
      <c r="AF60" s="8">
        <f t="shared" si="76"/>
        <v>721568.62853333913</v>
      </c>
      <c r="AG60" s="7">
        <f t="shared" si="77"/>
        <v>4209.1503331111453</v>
      </c>
      <c r="AH60" s="69">
        <f t="shared" si="78"/>
        <v>1803.9215713333479</v>
      </c>
      <c r="AI60" s="28">
        <f t="shared" si="52"/>
        <v>0</v>
      </c>
      <c r="AJ60" s="28">
        <f t="shared" si="79"/>
        <v>12052.287599777814</v>
      </c>
      <c r="AK60" s="69">
        <f t="shared" si="53"/>
        <v>9647.0588380000154</v>
      </c>
      <c r="AL60" s="8">
        <f t="shared" si="80"/>
        <v>627450.98133333959</v>
      </c>
      <c r="AM60" s="7">
        <f t="shared" si="81"/>
        <v>3660.1307244444811</v>
      </c>
      <c r="AN60" s="69">
        <f t="shared" si="82"/>
        <v>1568.627453333349</v>
      </c>
      <c r="AO60" s="28">
        <f t="shared" si="54"/>
        <v>0</v>
      </c>
      <c r="AP60" s="28">
        <f t="shared" si="83"/>
        <v>11503.267991111148</v>
      </c>
      <c r="AQ60" s="78">
        <f t="shared" si="55"/>
        <v>9411.7647200000174</v>
      </c>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row>
    <row r="61" spans="1:260" s="2" customFormat="1" ht="15" x14ac:dyDescent="0.25">
      <c r="A61" s="61" t="s">
        <v>70</v>
      </c>
      <c r="B61" s="8">
        <f t="shared" si="56"/>
        <v>1184313.7272666702</v>
      </c>
      <c r="C61" s="7">
        <f t="shared" si="57"/>
        <v>6908.4967423889102</v>
      </c>
      <c r="D61" s="69">
        <f t="shared" si="58"/>
        <v>2960.7843181666753</v>
      </c>
      <c r="E61" s="28">
        <f t="shared" si="42"/>
        <v>0</v>
      </c>
      <c r="F61" s="28">
        <f t="shared" si="59"/>
        <v>14751.634009055579</v>
      </c>
      <c r="G61" s="69">
        <f t="shared" si="43"/>
        <v>10803.921584833342</v>
      </c>
      <c r="H61" s="8">
        <f t="shared" si="60"/>
        <v>1090196.0800666707</v>
      </c>
      <c r="I61" s="7">
        <f t="shared" si="61"/>
        <v>6359.4771337222455</v>
      </c>
      <c r="J61" s="69">
        <f t="shared" si="62"/>
        <v>2725.4902001666769</v>
      </c>
      <c r="K61" s="28">
        <f t="shared" si="44"/>
        <v>0</v>
      </c>
      <c r="L61" s="28">
        <f t="shared" si="63"/>
        <v>14202.614400388913</v>
      </c>
      <c r="M61" s="69">
        <f t="shared" si="45"/>
        <v>10568.627466833344</v>
      </c>
      <c r="N61" s="8">
        <f t="shared" si="64"/>
        <v>996078.43286667112</v>
      </c>
      <c r="O61" s="7">
        <f t="shared" si="65"/>
        <v>5810.4575250555818</v>
      </c>
      <c r="P61" s="69">
        <f t="shared" si="66"/>
        <v>2490.196082166678</v>
      </c>
      <c r="Q61" s="28">
        <f t="shared" si="46"/>
        <v>0</v>
      </c>
      <c r="R61" s="28">
        <f t="shared" si="67"/>
        <v>13653.594791722249</v>
      </c>
      <c r="S61" s="69">
        <f t="shared" si="47"/>
        <v>10333.333348833345</v>
      </c>
      <c r="T61" s="8">
        <f t="shared" si="68"/>
        <v>901960.78566667158</v>
      </c>
      <c r="U61" s="7">
        <f t="shared" si="69"/>
        <v>5261.437916388918</v>
      </c>
      <c r="V61" s="69">
        <f t="shared" si="70"/>
        <v>2254.9019641666791</v>
      </c>
      <c r="W61" s="28">
        <f t="shared" si="48"/>
        <v>0</v>
      </c>
      <c r="X61" s="28">
        <f t="shared" si="71"/>
        <v>13104.575183055586</v>
      </c>
      <c r="Y61" s="69">
        <f t="shared" si="49"/>
        <v>10098.039230833347</v>
      </c>
      <c r="Z61" s="8">
        <f t="shared" si="72"/>
        <v>807843.13846667204</v>
      </c>
      <c r="AA61" s="7">
        <f t="shared" si="73"/>
        <v>4712.4183077222542</v>
      </c>
      <c r="AB61" s="69">
        <f t="shared" si="74"/>
        <v>2019.6078461666802</v>
      </c>
      <c r="AC61" s="28">
        <f t="shared" si="50"/>
        <v>0</v>
      </c>
      <c r="AD61" s="28">
        <f t="shared" si="75"/>
        <v>12555.555574388922</v>
      </c>
      <c r="AE61" s="69">
        <f t="shared" si="51"/>
        <v>9862.7451128333487</v>
      </c>
      <c r="AF61" s="8">
        <f t="shared" si="76"/>
        <v>713725.4912666725</v>
      </c>
      <c r="AG61" s="7">
        <f t="shared" si="77"/>
        <v>4163.3986990555895</v>
      </c>
      <c r="AH61" s="69">
        <f t="shared" si="78"/>
        <v>1784.3137281666814</v>
      </c>
      <c r="AI61" s="28">
        <f t="shared" si="52"/>
        <v>0</v>
      </c>
      <c r="AJ61" s="28">
        <f t="shared" si="79"/>
        <v>12006.535965722258</v>
      </c>
      <c r="AK61" s="69">
        <f t="shared" si="53"/>
        <v>9627.4509948333489</v>
      </c>
      <c r="AL61" s="8">
        <f t="shared" si="80"/>
        <v>619607.84406667296</v>
      </c>
      <c r="AM61" s="7">
        <f t="shared" si="81"/>
        <v>3614.3790903889258</v>
      </c>
      <c r="AN61" s="69">
        <f t="shared" si="82"/>
        <v>1549.0196101666825</v>
      </c>
      <c r="AO61" s="28">
        <f t="shared" si="54"/>
        <v>0</v>
      </c>
      <c r="AP61" s="28">
        <f t="shared" si="83"/>
        <v>11457.516357055592</v>
      </c>
      <c r="AQ61" s="78">
        <f t="shared" si="55"/>
        <v>9392.1568768333491</v>
      </c>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row>
    <row r="62" spans="1:260" s="2" customFormat="1" ht="15" x14ac:dyDescent="0.25">
      <c r="A62" s="61" t="s">
        <v>71</v>
      </c>
      <c r="B62" s="8">
        <f t="shared" si="56"/>
        <v>1176470.5900000036</v>
      </c>
      <c r="C62" s="7">
        <f t="shared" si="57"/>
        <v>6862.7451083333544</v>
      </c>
      <c r="D62" s="69">
        <f t="shared" si="58"/>
        <v>2941.1764750000088</v>
      </c>
      <c r="E62" s="28">
        <f t="shared" si="42"/>
        <v>0</v>
      </c>
      <c r="F62" s="28">
        <f t="shared" si="59"/>
        <v>14705.882375000023</v>
      </c>
      <c r="G62" s="69">
        <f t="shared" si="43"/>
        <v>10784.313741666676</v>
      </c>
      <c r="H62" s="8">
        <f t="shared" si="60"/>
        <v>1082352.942800004</v>
      </c>
      <c r="I62" s="7">
        <f t="shared" si="61"/>
        <v>6313.7254996666907</v>
      </c>
      <c r="J62" s="69">
        <f t="shared" si="62"/>
        <v>2705.88235700001</v>
      </c>
      <c r="K62" s="28">
        <f t="shared" si="44"/>
        <v>0</v>
      </c>
      <c r="L62" s="28">
        <f t="shared" si="63"/>
        <v>14156.862766333357</v>
      </c>
      <c r="M62" s="69">
        <f t="shared" si="45"/>
        <v>10549.019623666678</v>
      </c>
      <c r="N62" s="8">
        <f t="shared" si="64"/>
        <v>988235.29560000449</v>
      </c>
      <c r="O62" s="7">
        <f t="shared" si="65"/>
        <v>5764.7058910000269</v>
      </c>
      <c r="P62" s="69">
        <f t="shared" si="66"/>
        <v>2470.5882390000111</v>
      </c>
      <c r="Q62" s="28">
        <f t="shared" si="46"/>
        <v>0</v>
      </c>
      <c r="R62" s="28">
        <f t="shared" si="67"/>
        <v>13607.843157666695</v>
      </c>
      <c r="S62" s="69">
        <f t="shared" si="47"/>
        <v>10313.725505666678</v>
      </c>
      <c r="T62" s="8">
        <f t="shared" si="68"/>
        <v>894117.64840000495</v>
      </c>
      <c r="U62" s="7">
        <f t="shared" si="69"/>
        <v>5215.6862823333622</v>
      </c>
      <c r="V62" s="69">
        <f t="shared" si="70"/>
        <v>2235.2941210000126</v>
      </c>
      <c r="W62" s="28">
        <f t="shared" si="48"/>
        <v>0</v>
      </c>
      <c r="X62" s="28">
        <f t="shared" si="71"/>
        <v>13058.82354900003</v>
      </c>
      <c r="Y62" s="69">
        <f t="shared" si="49"/>
        <v>10078.43138766668</v>
      </c>
      <c r="Z62" s="8">
        <f t="shared" si="72"/>
        <v>800000.00120000541</v>
      </c>
      <c r="AA62" s="7">
        <f t="shared" si="73"/>
        <v>4666.6666736666984</v>
      </c>
      <c r="AB62" s="69">
        <f t="shared" si="74"/>
        <v>2000.0000030000135</v>
      </c>
      <c r="AC62" s="28">
        <f t="shared" si="50"/>
        <v>0</v>
      </c>
      <c r="AD62" s="28">
        <f t="shared" si="75"/>
        <v>12509.803940333366</v>
      </c>
      <c r="AE62" s="69">
        <f t="shared" si="51"/>
        <v>9843.1372696666804</v>
      </c>
      <c r="AF62" s="8">
        <f t="shared" si="76"/>
        <v>705882.35400000587</v>
      </c>
      <c r="AG62" s="7">
        <f t="shared" si="77"/>
        <v>4117.6470650000347</v>
      </c>
      <c r="AH62" s="69">
        <f t="shared" si="78"/>
        <v>1764.7058850000146</v>
      </c>
      <c r="AI62" s="28">
        <f t="shared" si="52"/>
        <v>0</v>
      </c>
      <c r="AJ62" s="28">
        <f t="shared" si="79"/>
        <v>11960.784331666702</v>
      </c>
      <c r="AK62" s="69">
        <f t="shared" si="53"/>
        <v>9607.8431516666824</v>
      </c>
      <c r="AL62" s="8">
        <f t="shared" si="80"/>
        <v>611764.70680000633</v>
      </c>
      <c r="AM62" s="7">
        <f t="shared" si="81"/>
        <v>3568.6274563333704</v>
      </c>
      <c r="AN62" s="69">
        <f t="shared" si="82"/>
        <v>1529.411767000016</v>
      </c>
      <c r="AO62" s="28">
        <f t="shared" si="54"/>
        <v>0</v>
      </c>
      <c r="AP62" s="28">
        <f t="shared" si="83"/>
        <v>11411.764723000038</v>
      </c>
      <c r="AQ62" s="78">
        <f t="shared" si="55"/>
        <v>9372.5490336666844</v>
      </c>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row>
    <row r="63" spans="1:260" s="2" customFormat="1" ht="15" x14ac:dyDescent="0.25">
      <c r="A63" s="61" t="s">
        <v>72</v>
      </c>
      <c r="B63" s="8">
        <f t="shared" si="56"/>
        <v>1168627.4527333369</v>
      </c>
      <c r="C63" s="7">
        <f t="shared" si="57"/>
        <v>6816.9934742777996</v>
      </c>
      <c r="D63" s="69">
        <f t="shared" si="58"/>
        <v>2921.5686318333424</v>
      </c>
      <c r="E63" s="28">
        <f t="shared" si="42"/>
        <v>0</v>
      </c>
      <c r="F63" s="28">
        <f t="shared" si="59"/>
        <v>14660.130740944467</v>
      </c>
      <c r="G63" s="69">
        <f t="shared" si="43"/>
        <v>10764.705898500009</v>
      </c>
      <c r="H63" s="8">
        <f t="shared" si="60"/>
        <v>1074509.8055333374</v>
      </c>
      <c r="I63" s="7">
        <f t="shared" si="61"/>
        <v>6267.9738656111349</v>
      </c>
      <c r="J63" s="69">
        <f t="shared" si="62"/>
        <v>2686.2745138333435</v>
      </c>
      <c r="K63" s="28">
        <f t="shared" si="44"/>
        <v>0</v>
      </c>
      <c r="L63" s="28">
        <f t="shared" si="63"/>
        <v>14111.111132277802</v>
      </c>
      <c r="M63" s="69">
        <f t="shared" si="45"/>
        <v>10529.411780500011</v>
      </c>
      <c r="N63" s="8">
        <f t="shared" si="64"/>
        <v>980392.15833333787</v>
      </c>
      <c r="O63" s="7">
        <f t="shared" si="65"/>
        <v>5718.9542569444711</v>
      </c>
      <c r="P63" s="69">
        <f t="shared" si="66"/>
        <v>2450.9803958333446</v>
      </c>
      <c r="Q63" s="28">
        <f t="shared" si="46"/>
        <v>0</v>
      </c>
      <c r="R63" s="28">
        <f t="shared" si="67"/>
        <v>13562.09152361114</v>
      </c>
      <c r="S63" s="69">
        <f t="shared" si="47"/>
        <v>10294.117662500012</v>
      </c>
      <c r="T63" s="8">
        <f t="shared" si="68"/>
        <v>886274.51113333832</v>
      </c>
      <c r="U63" s="7">
        <f t="shared" si="69"/>
        <v>5169.9346482778074</v>
      </c>
      <c r="V63" s="69">
        <f t="shared" si="70"/>
        <v>2215.6862778333457</v>
      </c>
      <c r="W63" s="28">
        <f t="shared" si="48"/>
        <v>0</v>
      </c>
      <c r="X63" s="28">
        <f t="shared" si="71"/>
        <v>13013.071914944474</v>
      </c>
      <c r="Y63" s="69">
        <f t="shared" si="49"/>
        <v>10058.823544500014</v>
      </c>
      <c r="Z63" s="8">
        <f t="shared" si="72"/>
        <v>792156.86393333878</v>
      </c>
      <c r="AA63" s="7">
        <f t="shared" si="73"/>
        <v>4620.9150396111427</v>
      </c>
      <c r="AB63" s="69">
        <f t="shared" si="74"/>
        <v>1980.392159833347</v>
      </c>
      <c r="AC63" s="28">
        <f t="shared" si="50"/>
        <v>0</v>
      </c>
      <c r="AD63" s="28">
        <f t="shared" si="75"/>
        <v>12464.05230627781</v>
      </c>
      <c r="AE63" s="69">
        <f t="shared" si="51"/>
        <v>9823.5294265000139</v>
      </c>
      <c r="AF63" s="8">
        <f t="shared" si="76"/>
        <v>698039.21673333924</v>
      </c>
      <c r="AG63" s="7">
        <f t="shared" si="77"/>
        <v>4071.8954309444789</v>
      </c>
      <c r="AH63" s="69">
        <f t="shared" si="78"/>
        <v>1745.0980418333481</v>
      </c>
      <c r="AI63" s="28">
        <f t="shared" si="52"/>
        <v>0</v>
      </c>
      <c r="AJ63" s="28">
        <f t="shared" si="79"/>
        <v>11915.032697611146</v>
      </c>
      <c r="AK63" s="69">
        <f t="shared" si="53"/>
        <v>9588.2353085000159</v>
      </c>
      <c r="AL63" s="8">
        <f t="shared" si="80"/>
        <v>603921.5695333397</v>
      </c>
      <c r="AM63" s="7">
        <f t="shared" si="81"/>
        <v>3522.8758222778151</v>
      </c>
      <c r="AN63" s="69">
        <f t="shared" si="82"/>
        <v>1509.8039238333492</v>
      </c>
      <c r="AO63" s="28">
        <f t="shared" si="54"/>
        <v>0</v>
      </c>
      <c r="AP63" s="28">
        <f t="shared" si="83"/>
        <v>11366.013088944483</v>
      </c>
      <c r="AQ63" s="78">
        <f t="shared" si="55"/>
        <v>9352.9411905000161</v>
      </c>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row>
    <row r="64" spans="1:260" s="2" customFormat="1" ht="15" x14ac:dyDescent="0.25">
      <c r="A64" s="61" t="s">
        <v>73</v>
      </c>
      <c r="B64" s="8">
        <f t="shared" si="56"/>
        <v>1160784.3154666703</v>
      </c>
      <c r="C64" s="7">
        <f t="shared" si="57"/>
        <v>6771.2418402222438</v>
      </c>
      <c r="D64" s="69">
        <f t="shared" si="58"/>
        <v>2901.9607886666759</v>
      </c>
      <c r="E64" s="28">
        <f t="shared" si="42"/>
        <v>0</v>
      </c>
      <c r="F64" s="28">
        <f t="shared" si="59"/>
        <v>14614.379106888911</v>
      </c>
      <c r="G64" s="69">
        <f t="shared" si="43"/>
        <v>10745.098055333343</v>
      </c>
      <c r="H64" s="8">
        <f t="shared" si="60"/>
        <v>1066666.6682666708</v>
      </c>
      <c r="I64" s="7">
        <f t="shared" si="61"/>
        <v>6222.22223155558</v>
      </c>
      <c r="J64" s="69">
        <f t="shared" si="62"/>
        <v>2666.666670666677</v>
      </c>
      <c r="K64" s="28">
        <f t="shared" si="44"/>
        <v>0</v>
      </c>
      <c r="L64" s="28">
        <f t="shared" si="63"/>
        <v>14065.359498222248</v>
      </c>
      <c r="M64" s="69">
        <f t="shared" si="45"/>
        <v>10509.803937333345</v>
      </c>
      <c r="N64" s="8">
        <f t="shared" si="64"/>
        <v>972549.02106667124</v>
      </c>
      <c r="O64" s="7">
        <f t="shared" si="65"/>
        <v>5673.2026228889154</v>
      </c>
      <c r="P64" s="69">
        <f t="shared" si="66"/>
        <v>2431.3725526666781</v>
      </c>
      <c r="Q64" s="28">
        <f t="shared" si="46"/>
        <v>0</v>
      </c>
      <c r="R64" s="28">
        <f t="shared" si="67"/>
        <v>13516.339889555584</v>
      </c>
      <c r="S64" s="69">
        <f t="shared" si="47"/>
        <v>10274.509819333345</v>
      </c>
      <c r="T64" s="8">
        <f t="shared" si="68"/>
        <v>878431.3738666717</v>
      </c>
      <c r="U64" s="7">
        <f t="shared" si="69"/>
        <v>5124.1830142222516</v>
      </c>
      <c r="V64" s="69">
        <f t="shared" si="70"/>
        <v>2196.0784346666792</v>
      </c>
      <c r="W64" s="28">
        <f t="shared" si="48"/>
        <v>0</v>
      </c>
      <c r="X64" s="28">
        <f t="shared" si="71"/>
        <v>12967.320280888918</v>
      </c>
      <c r="Y64" s="69">
        <f t="shared" si="49"/>
        <v>10039.215701333347</v>
      </c>
      <c r="Z64" s="8">
        <f t="shared" si="72"/>
        <v>784313.72666667216</v>
      </c>
      <c r="AA64" s="7">
        <f t="shared" si="73"/>
        <v>4575.1634055555878</v>
      </c>
      <c r="AB64" s="69">
        <f t="shared" si="74"/>
        <v>1960.7843166666805</v>
      </c>
      <c r="AC64" s="28">
        <f t="shared" si="50"/>
        <v>0</v>
      </c>
      <c r="AD64" s="28">
        <f t="shared" si="75"/>
        <v>12418.300672222256</v>
      </c>
      <c r="AE64" s="69">
        <f t="shared" si="51"/>
        <v>9803.9215833333474</v>
      </c>
      <c r="AF64" s="8">
        <f t="shared" si="76"/>
        <v>690196.07946667261</v>
      </c>
      <c r="AG64" s="7">
        <f t="shared" si="77"/>
        <v>4026.1437968889236</v>
      </c>
      <c r="AH64" s="69">
        <f t="shared" si="78"/>
        <v>1725.4901986666816</v>
      </c>
      <c r="AI64" s="28">
        <f t="shared" si="52"/>
        <v>0</v>
      </c>
      <c r="AJ64" s="28">
        <f t="shared" si="79"/>
        <v>11869.281063555591</v>
      </c>
      <c r="AK64" s="69">
        <f t="shared" si="53"/>
        <v>9568.6274653333494</v>
      </c>
      <c r="AL64" s="8">
        <f t="shared" si="80"/>
        <v>596078.43226667307</v>
      </c>
      <c r="AM64" s="7">
        <f t="shared" si="81"/>
        <v>3477.1241882222598</v>
      </c>
      <c r="AN64" s="69">
        <f t="shared" si="82"/>
        <v>1490.1960806666827</v>
      </c>
      <c r="AO64" s="28">
        <f t="shared" si="54"/>
        <v>0</v>
      </c>
      <c r="AP64" s="28">
        <f t="shared" si="83"/>
        <v>11320.261454888927</v>
      </c>
      <c r="AQ64" s="78">
        <f t="shared" si="55"/>
        <v>9333.3333473333496</v>
      </c>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row>
    <row r="65" spans="1:260" s="2" customFormat="1" ht="15" x14ac:dyDescent="0.25">
      <c r="A65" s="61" t="s">
        <v>74</v>
      </c>
      <c r="B65" s="8">
        <f t="shared" si="56"/>
        <v>1152941.1782000037</v>
      </c>
      <c r="C65" s="7">
        <f t="shared" si="57"/>
        <v>6725.4902061666889</v>
      </c>
      <c r="D65" s="69">
        <f t="shared" si="58"/>
        <v>2882.3529455000094</v>
      </c>
      <c r="E65" s="28">
        <f t="shared" si="42"/>
        <v>0</v>
      </c>
      <c r="F65" s="28">
        <f t="shared" si="59"/>
        <v>14568.627472833356</v>
      </c>
      <c r="G65" s="69">
        <f t="shared" si="43"/>
        <v>10725.490212166676</v>
      </c>
      <c r="H65" s="8">
        <f t="shared" si="60"/>
        <v>1058823.5310000041</v>
      </c>
      <c r="I65" s="7">
        <f t="shared" si="61"/>
        <v>6176.4705975000243</v>
      </c>
      <c r="J65" s="69">
        <f t="shared" si="62"/>
        <v>2647.0588275000105</v>
      </c>
      <c r="K65" s="28">
        <f t="shared" si="44"/>
        <v>0</v>
      </c>
      <c r="L65" s="28">
        <f t="shared" si="63"/>
        <v>14019.607864166692</v>
      </c>
      <c r="M65" s="69">
        <f t="shared" si="45"/>
        <v>10490.196094166678</v>
      </c>
      <c r="N65" s="8">
        <f t="shared" si="64"/>
        <v>964705.88380000461</v>
      </c>
      <c r="O65" s="7">
        <f t="shared" si="65"/>
        <v>5627.4509888333605</v>
      </c>
      <c r="P65" s="69">
        <f t="shared" si="66"/>
        <v>2411.7647095000116</v>
      </c>
      <c r="Q65" s="28">
        <f t="shared" si="46"/>
        <v>0</v>
      </c>
      <c r="R65" s="28">
        <f t="shared" si="67"/>
        <v>13470.588255500028</v>
      </c>
      <c r="S65" s="69">
        <f t="shared" si="47"/>
        <v>10254.901976166679</v>
      </c>
      <c r="T65" s="8">
        <f t="shared" si="68"/>
        <v>870588.23660000507</v>
      </c>
      <c r="U65" s="7">
        <f t="shared" si="69"/>
        <v>5078.4313801666967</v>
      </c>
      <c r="V65" s="69">
        <f t="shared" si="70"/>
        <v>2176.4705915000127</v>
      </c>
      <c r="W65" s="28">
        <f t="shared" si="48"/>
        <v>0</v>
      </c>
      <c r="X65" s="28">
        <f t="shared" si="71"/>
        <v>12921.568646833364</v>
      </c>
      <c r="Y65" s="69">
        <f t="shared" si="49"/>
        <v>10019.607858166681</v>
      </c>
      <c r="Z65" s="8">
        <f t="shared" si="72"/>
        <v>776470.58940000553</v>
      </c>
      <c r="AA65" s="7">
        <f t="shared" si="73"/>
        <v>4529.411771500032</v>
      </c>
      <c r="AB65" s="69">
        <f t="shared" si="74"/>
        <v>1941.1764735000138</v>
      </c>
      <c r="AC65" s="28">
        <f t="shared" si="50"/>
        <v>0</v>
      </c>
      <c r="AD65" s="28">
        <f t="shared" si="75"/>
        <v>12372.5490381667</v>
      </c>
      <c r="AE65" s="69">
        <f t="shared" si="51"/>
        <v>9784.3137401666809</v>
      </c>
      <c r="AF65" s="8">
        <f t="shared" si="76"/>
        <v>682352.94220000599</v>
      </c>
      <c r="AG65" s="7">
        <f t="shared" si="77"/>
        <v>3980.3921628333683</v>
      </c>
      <c r="AH65" s="69">
        <f t="shared" si="78"/>
        <v>1705.8823555000149</v>
      </c>
      <c r="AI65" s="28">
        <f t="shared" si="52"/>
        <v>0</v>
      </c>
      <c r="AJ65" s="28">
        <f t="shared" si="79"/>
        <v>11823.529429500035</v>
      </c>
      <c r="AK65" s="69">
        <f t="shared" si="53"/>
        <v>9549.0196221666829</v>
      </c>
      <c r="AL65" s="8">
        <f t="shared" si="80"/>
        <v>588235.29500000644</v>
      </c>
      <c r="AM65" s="7">
        <f t="shared" si="81"/>
        <v>3431.3725541667045</v>
      </c>
      <c r="AN65" s="69">
        <f t="shared" si="82"/>
        <v>1470.5882375000162</v>
      </c>
      <c r="AO65" s="28">
        <f t="shared" si="54"/>
        <v>0</v>
      </c>
      <c r="AP65" s="28">
        <f t="shared" si="83"/>
        <v>11274.509820833373</v>
      </c>
      <c r="AQ65" s="78">
        <f t="shared" si="55"/>
        <v>9313.7255041666831</v>
      </c>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row>
    <row r="66" spans="1:260" s="2" customFormat="1" ht="15" x14ac:dyDescent="0.25">
      <c r="A66" s="61" t="s">
        <v>75</v>
      </c>
      <c r="B66" s="8">
        <f t="shared" si="56"/>
        <v>1145098.0409333371</v>
      </c>
      <c r="C66" s="7">
        <f t="shared" si="57"/>
        <v>6679.7385721111332</v>
      </c>
      <c r="D66" s="69">
        <f t="shared" si="58"/>
        <v>2862.7451023333429</v>
      </c>
      <c r="E66" s="28">
        <f t="shared" si="42"/>
        <v>0</v>
      </c>
      <c r="F66" s="28">
        <f t="shared" si="59"/>
        <v>14522.8758387778</v>
      </c>
      <c r="G66" s="69">
        <f t="shared" si="43"/>
        <v>10705.88236900001</v>
      </c>
      <c r="H66" s="8">
        <f t="shared" si="60"/>
        <v>1050980.3937333375</v>
      </c>
      <c r="I66" s="7">
        <f t="shared" si="61"/>
        <v>6130.7189634444694</v>
      </c>
      <c r="J66" s="69">
        <f t="shared" si="62"/>
        <v>2627.450984333344</v>
      </c>
      <c r="K66" s="28">
        <f t="shared" si="44"/>
        <v>0</v>
      </c>
      <c r="L66" s="28">
        <f t="shared" si="63"/>
        <v>13973.856230111138</v>
      </c>
      <c r="M66" s="69">
        <f t="shared" si="45"/>
        <v>10470.588251000012</v>
      </c>
      <c r="N66" s="8">
        <f t="shared" si="64"/>
        <v>956862.74653333798</v>
      </c>
      <c r="O66" s="7">
        <f t="shared" si="65"/>
        <v>5581.6993547778047</v>
      </c>
      <c r="P66" s="69">
        <f t="shared" si="66"/>
        <v>2392.1568663333451</v>
      </c>
      <c r="Q66" s="28">
        <f t="shared" si="46"/>
        <v>0</v>
      </c>
      <c r="R66" s="28">
        <f t="shared" si="67"/>
        <v>13424.836621444472</v>
      </c>
      <c r="S66" s="69">
        <f t="shared" si="47"/>
        <v>10235.294133000012</v>
      </c>
      <c r="T66" s="8">
        <f t="shared" si="68"/>
        <v>862745.09933333844</v>
      </c>
      <c r="U66" s="7">
        <f t="shared" si="69"/>
        <v>5032.679746111141</v>
      </c>
      <c r="V66" s="69">
        <f t="shared" si="70"/>
        <v>2156.8627483333462</v>
      </c>
      <c r="W66" s="28">
        <f t="shared" si="48"/>
        <v>0</v>
      </c>
      <c r="X66" s="28">
        <f t="shared" si="71"/>
        <v>12875.817012777808</v>
      </c>
      <c r="Y66" s="69">
        <f t="shared" si="49"/>
        <v>10000.000015000014</v>
      </c>
      <c r="Z66" s="8">
        <f t="shared" si="72"/>
        <v>768627.4521333389</v>
      </c>
      <c r="AA66" s="7">
        <f t="shared" si="73"/>
        <v>4483.6601374444772</v>
      </c>
      <c r="AB66" s="69">
        <f t="shared" si="74"/>
        <v>1921.5686303333473</v>
      </c>
      <c r="AC66" s="28">
        <f t="shared" si="50"/>
        <v>0</v>
      </c>
      <c r="AD66" s="28">
        <f t="shared" si="75"/>
        <v>12326.797404111145</v>
      </c>
      <c r="AE66" s="69">
        <f t="shared" si="51"/>
        <v>9764.7058970000144</v>
      </c>
      <c r="AF66" s="8">
        <f t="shared" si="76"/>
        <v>674509.80493333936</v>
      </c>
      <c r="AG66" s="7">
        <f t="shared" si="77"/>
        <v>3934.640528777813</v>
      </c>
      <c r="AH66" s="69">
        <f t="shared" si="78"/>
        <v>1686.2745123333484</v>
      </c>
      <c r="AI66" s="28">
        <f t="shared" si="52"/>
        <v>0</v>
      </c>
      <c r="AJ66" s="28">
        <f t="shared" si="79"/>
        <v>11777.777795444481</v>
      </c>
      <c r="AK66" s="69">
        <f t="shared" si="53"/>
        <v>9529.4117790000164</v>
      </c>
      <c r="AL66" s="8">
        <f t="shared" si="80"/>
        <v>580392.15773333982</v>
      </c>
      <c r="AM66" s="7">
        <f t="shared" si="81"/>
        <v>3385.6209201111492</v>
      </c>
      <c r="AN66" s="69">
        <f t="shared" si="82"/>
        <v>1450.9803943333495</v>
      </c>
      <c r="AO66" s="28">
        <f t="shared" si="54"/>
        <v>0</v>
      </c>
      <c r="AP66" s="28">
        <f t="shared" si="83"/>
        <v>11228.758186777817</v>
      </c>
      <c r="AQ66" s="78">
        <f t="shared" si="55"/>
        <v>9294.1176610000166</v>
      </c>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row>
    <row r="67" spans="1:260" s="2" customFormat="1" ht="15" x14ac:dyDescent="0.25">
      <c r="A67" s="61" t="s">
        <v>76</v>
      </c>
      <c r="B67" s="8">
        <f t="shared" si="56"/>
        <v>1137254.9036666704</v>
      </c>
      <c r="C67" s="7">
        <f t="shared" si="57"/>
        <v>6633.9869380555774</v>
      </c>
      <c r="D67" s="69">
        <f t="shared" si="58"/>
        <v>2843.1372591666764</v>
      </c>
      <c r="E67" s="28">
        <f t="shared" si="42"/>
        <v>0</v>
      </c>
      <c r="F67" s="28">
        <f t="shared" si="59"/>
        <v>14477.124204722244</v>
      </c>
      <c r="G67" s="69">
        <f t="shared" si="43"/>
        <v>10686.274525833343</v>
      </c>
      <c r="H67" s="8">
        <f t="shared" si="60"/>
        <v>1043137.2564666709</v>
      </c>
      <c r="I67" s="7">
        <f t="shared" si="61"/>
        <v>6084.9673293889136</v>
      </c>
      <c r="J67" s="69">
        <f t="shared" si="62"/>
        <v>2607.8431411666775</v>
      </c>
      <c r="K67" s="28">
        <f t="shared" si="44"/>
        <v>0</v>
      </c>
      <c r="L67" s="28">
        <f t="shared" si="63"/>
        <v>13928.104596055582</v>
      </c>
      <c r="M67" s="69">
        <f t="shared" si="45"/>
        <v>10450.980407833345</v>
      </c>
      <c r="N67" s="8">
        <f t="shared" si="64"/>
        <v>949019.60926667135</v>
      </c>
      <c r="O67" s="7">
        <f t="shared" si="65"/>
        <v>5535.9477207222499</v>
      </c>
      <c r="P67" s="69">
        <f t="shared" si="66"/>
        <v>2372.5490231666786</v>
      </c>
      <c r="Q67" s="28">
        <f t="shared" si="46"/>
        <v>0</v>
      </c>
      <c r="R67" s="28">
        <f t="shared" si="67"/>
        <v>13379.084987388916</v>
      </c>
      <c r="S67" s="69">
        <f t="shared" si="47"/>
        <v>10215.686289833346</v>
      </c>
      <c r="T67" s="8">
        <f t="shared" si="68"/>
        <v>854901.96206667181</v>
      </c>
      <c r="U67" s="7">
        <f t="shared" si="69"/>
        <v>4986.9281120555861</v>
      </c>
      <c r="V67" s="69">
        <f t="shared" si="70"/>
        <v>2137.2549051666797</v>
      </c>
      <c r="W67" s="28">
        <f t="shared" si="48"/>
        <v>0</v>
      </c>
      <c r="X67" s="28">
        <f t="shared" si="71"/>
        <v>12830.065378722255</v>
      </c>
      <c r="Y67" s="69">
        <f t="shared" si="49"/>
        <v>9980.3921718333477</v>
      </c>
      <c r="Z67" s="8">
        <f t="shared" si="72"/>
        <v>760784.31486667227</v>
      </c>
      <c r="AA67" s="7">
        <f t="shared" si="73"/>
        <v>4437.9085033889214</v>
      </c>
      <c r="AB67" s="69">
        <f t="shared" si="74"/>
        <v>1901.9607871666808</v>
      </c>
      <c r="AC67" s="28">
        <f t="shared" si="50"/>
        <v>0</v>
      </c>
      <c r="AD67" s="28">
        <f t="shared" si="75"/>
        <v>12281.045770055589</v>
      </c>
      <c r="AE67" s="69">
        <f t="shared" si="51"/>
        <v>9745.0980538333479</v>
      </c>
      <c r="AF67" s="8">
        <f t="shared" si="76"/>
        <v>666666.66766667273</v>
      </c>
      <c r="AG67" s="7">
        <f t="shared" si="77"/>
        <v>3888.8888947222576</v>
      </c>
      <c r="AH67" s="69">
        <f t="shared" si="78"/>
        <v>1666.6666691666819</v>
      </c>
      <c r="AI67" s="28">
        <f t="shared" si="52"/>
        <v>0</v>
      </c>
      <c r="AJ67" s="28">
        <f t="shared" si="79"/>
        <v>11732.026161388925</v>
      </c>
      <c r="AK67" s="69">
        <f t="shared" si="53"/>
        <v>9509.8039358333499</v>
      </c>
      <c r="AL67" s="8">
        <f t="shared" si="80"/>
        <v>572549.02046667319</v>
      </c>
      <c r="AM67" s="7">
        <f t="shared" si="81"/>
        <v>3339.8692860555939</v>
      </c>
      <c r="AN67" s="69">
        <f t="shared" si="82"/>
        <v>1431.372551166683</v>
      </c>
      <c r="AO67" s="28">
        <f t="shared" si="54"/>
        <v>0</v>
      </c>
      <c r="AP67" s="28">
        <f t="shared" si="83"/>
        <v>11183.006552722261</v>
      </c>
      <c r="AQ67" s="78">
        <f t="shared" si="55"/>
        <v>9274.5098178333501</v>
      </c>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row>
    <row r="68" spans="1:260" s="2" customFormat="1" ht="15.75" thickBot="1" x14ac:dyDescent="0.3">
      <c r="A68" s="29" t="s">
        <v>19</v>
      </c>
      <c r="B68" s="10"/>
      <c r="C68" s="11">
        <f>SUM(C56:C67)</f>
        <v>82627.451104333581</v>
      </c>
      <c r="D68" s="70">
        <f>SUM(D56:D67)</f>
        <v>35411.7647590001</v>
      </c>
      <c r="E68" s="30">
        <f>SUM(E56:E67)</f>
        <v>5882.3529500000004</v>
      </c>
      <c r="F68" s="30">
        <f>SUM(F56:F67)</f>
        <v>182627.45125433357</v>
      </c>
      <c r="G68" s="71">
        <f>SUM(G56:G67)</f>
        <v>135411.76490900011</v>
      </c>
      <c r="H68" s="10"/>
      <c r="I68" s="11">
        <f>SUM(I56:I67)</f>
        <v>76039.215800333623</v>
      </c>
      <c r="J68" s="70">
        <f>SUM(J56:J67)</f>
        <v>32588.235343000124</v>
      </c>
      <c r="K68" s="30">
        <f>SUM(K56:K67)</f>
        <v>5882.3529500000004</v>
      </c>
      <c r="L68" s="30">
        <f>SUM(L56:L67)</f>
        <v>176039.21595033363</v>
      </c>
      <c r="M68" s="71">
        <f>SUM(M56:M67)</f>
        <v>132588.23549300013</v>
      </c>
      <c r="N68" s="10"/>
      <c r="O68" s="11">
        <f>SUM(O56:O67)</f>
        <v>69450.98049633365</v>
      </c>
      <c r="P68" s="70">
        <f>SUM(P56:P67)</f>
        <v>29764.70592700013</v>
      </c>
      <c r="Q68" s="30">
        <f>SUM(Q56:Q67)</f>
        <v>5882.3529500000004</v>
      </c>
      <c r="R68" s="30">
        <f>SUM(R56:R67)</f>
        <v>169450.98064633369</v>
      </c>
      <c r="S68" s="71">
        <f>SUM(S56:S67)</f>
        <v>129764.70607700014</v>
      </c>
      <c r="T68" s="10"/>
      <c r="U68" s="11">
        <f>SUM(U56:U67)</f>
        <v>62862.745192333678</v>
      </c>
      <c r="V68" s="70">
        <f>SUM(V56:V67)</f>
        <v>26941.176511000151</v>
      </c>
      <c r="W68" s="30">
        <f>SUM(W56:W67)</f>
        <v>5882.3529500000004</v>
      </c>
      <c r="X68" s="30">
        <f>SUM(X56:X67)</f>
        <v>162862.74534233368</v>
      </c>
      <c r="Y68" s="71">
        <f>SUM(Y56:Y67)</f>
        <v>126941.17666100017</v>
      </c>
      <c r="Z68" s="10"/>
      <c r="AA68" s="11">
        <f>SUM(AA56:AA67)</f>
        <v>56274.509888333705</v>
      </c>
      <c r="AB68" s="70">
        <f>SUM(AB56:AB67)</f>
        <v>24117.64709500016</v>
      </c>
      <c r="AC68" s="30">
        <f>SUM(AC56:AC67)</f>
        <v>5882.3529500000004</v>
      </c>
      <c r="AD68" s="30">
        <f>SUM(AD56:AD67)</f>
        <v>156274.51003833374</v>
      </c>
      <c r="AE68" s="71">
        <f>SUM(AE56:AE67)</f>
        <v>124117.64724500017</v>
      </c>
      <c r="AF68" s="10"/>
      <c r="AG68" s="11">
        <f>SUM(AG56:AG67)</f>
        <v>49686.274584333747</v>
      </c>
      <c r="AH68" s="70">
        <f>SUM(AH56:AH67)</f>
        <v>21294.117679000174</v>
      </c>
      <c r="AI68" s="30">
        <f>SUM(AI56:AI67)</f>
        <v>5882.3529500000004</v>
      </c>
      <c r="AJ68" s="30">
        <f>SUM(AJ56:AJ67)</f>
        <v>149686.27473433377</v>
      </c>
      <c r="AK68" s="71">
        <f>SUM(AK56:AK67)</f>
        <v>121294.1178290002</v>
      </c>
      <c r="AL68" s="10"/>
      <c r="AM68" s="11">
        <f>SUM(AM56:AM67)</f>
        <v>43098.039280333782</v>
      </c>
      <c r="AN68" s="70">
        <f>SUM(AN56:AN67)</f>
        <v>18470.588263000191</v>
      </c>
      <c r="AO68" s="30">
        <f>SUM(AO56:AO67)</f>
        <v>5882.3529500000004</v>
      </c>
      <c r="AP68" s="30">
        <f>SUM(AP56:AP67)</f>
        <v>143098.03943033383</v>
      </c>
      <c r="AQ68" s="79">
        <f>SUM(AQ56:AQ67)</f>
        <v>118470.58841300019</v>
      </c>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row>
    <row r="69" spans="1:260" s="2" customFormat="1" ht="12.75" customHeight="1" thickBot="1" x14ac:dyDescent="0.3">
      <c r="A69" s="141" t="s">
        <v>18</v>
      </c>
      <c r="B69" s="130" t="s">
        <v>34</v>
      </c>
      <c r="C69" s="131"/>
      <c r="D69" s="131"/>
      <c r="E69" s="131"/>
      <c r="F69" s="131"/>
      <c r="G69" s="132"/>
      <c r="H69" s="130" t="s">
        <v>35</v>
      </c>
      <c r="I69" s="131"/>
      <c r="J69" s="131"/>
      <c r="K69" s="131"/>
      <c r="L69" s="131"/>
      <c r="M69" s="132"/>
      <c r="N69" s="130" t="s">
        <v>36</v>
      </c>
      <c r="O69" s="131"/>
      <c r="P69" s="131"/>
      <c r="Q69" s="131"/>
      <c r="R69" s="131"/>
      <c r="S69" s="132"/>
      <c r="T69" s="130" t="s">
        <v>37</v>
      </c>
      <c r="U69" s="131"/>
      <c r="V69" s="131"/>
      <c r="W69" s="131"/>
      <c r="X69" s="131"/>
      <c r="Y69" s="132"/>
      <c r="Z69" s="130" t="s">
        <v>38</v>
      </c>
      <c r="AA69" s="131"/>
      <c r="AB69" s="131"/>
      <c r="AC69" s="131"/>
      <c r="AD69" s="131"/>
      <c r="AE69" s="132"/>
      <c r="AF69" s="130" t="s">
        <v>39</v>
      </c>
      <c r="AG69" s="131"/>
      <c r="AH69" s="131"/>
      <c r="AI69" s="131"/>
      <c r="AJ69" s="131"/>
      <c r="AK69" s="132"/>
      <c r="AL69" s="81"/>
      <c r="AM69" s="81"/>
      <c r="AN69" s="81"/>
      <c r="AO69" s="81"/>
      <c r="AP69" s="81"/>
      <c r="AQ69" s="12"/>
      <c r="AR69" s="12"/>
      <c r="AS69" s="12"/>
      <c r="AT69" s="12"/>
      <c r="AU69" s="12"/>
      <c r="AV69" s="12"/>
      <c r="AW69" s="12"/>
      <c r="AX69" s="12"/>
      <c r="AY69" s="12"/>
      <c r="AZ69" s="12"/>
      <c r="BA69" s="12"/>
      <c r="BB69" s="12"/>
      <c r="BC69" s="12"/>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row>
    <row r="70" spans="1:260" s="2" customFormat="1" ht="120.75" thickBot="1" x14ac:dyDescent="0.3">
      <c r="A70" s="142"/>
      <c r="B70" s="6" t="s">
        <v>41</v>
      </c>
      <c r="C70" s="6" t="s">
        <v>94</v>
      </c>
      <c r="D70" s="68" t="s">
        <v>95</v>
      </c>
      <c r="E70" s="6" t="s">
        <v>64</v>
      </c>
      <c r="F70" s="6" t="s">
        <v>43</v>
      </c>
      <c r="G70" s="68" t="s">
        <v>97</v>
      </c>
      <c r="H70" s="6" t="s">
        <v>41</v>
      </c>
      <c r="I70" s="6" t="s">
        <v>94</v>
      </c>
      <c r="J70" s="68" t="s">
        <v>95</v>
      </c>
      <c r="K70" s="6" t="s">
        <v>64</v>
      </c>
      <c r="L70" s="6" t="s">
        <v>96</v>
      </c>
      <c r="M70" s="68" t="s">
        <v>97</v>
      </c>
      <c r="N70" s="6" t="s">
        <v>41</v>
      </c>
      <c r="O70" s="6" t="s">
        <v>94</v>
      </c>
      <c r="P70" s="68" t="s">
        <v>95</v>
      </c>
      <c r="Q70" s="6" t="s">
        <v>64</v>
      </c>
      <c r="R70" s="6" t="s">
        <v>96</v>
      </c>
      <c r="S70" s="68" t="s">
        <v>97</v>
      </c>
      <c r="T70" s="6" t="s">
        <v>41</v>
      </c>
      <c r="U70" s="6" t="s">
        <v>94</v>
      </c>
      <c r="V70" s="68" t="s">
        <v>95</v>
      </c>
      <c r="W70" s="6" t="s">
        <v>64</v>
      </c>
      <c r="X70" s="6" t="s">
        <v>96</v>
      </c>
      <c r="Y70" s="68" t="s">
        <v>97</v>
      </c>
      <c r="Z70" s="6" t="s">
        <v>41</v>
      </c>
      <c r="AA70" s="6" t="s">
        <v>94</v>
      </c>
      <c r="AB70" s="68" t="s">
        <v>95</v>
      </c>
      <c r="AC70" s="6" t="s">
        <v>64</v>
      </c>
      <c r="AD70" s="6" t="s">
        <v>96</v>
      </c>
      <c r="AE70" s="68" t="s">
        <v>97</v>
      </c>
      <c r="AF70" s="82" t="s">
        <v>41</v>
      </c>
      <c r="AG70" s="6" t="s">
        <v>94</v>
      </c>
      <c r="AH70" s="68" t="s">
        <v>95</v>
      </c>
      <c r="AI70" s="6" t="s">
        <v>64</v>
      </c>
      <c r="AJ70" s="6" t="s">
        <v>96</v>
      </c>
      <c r="AK70" s="68" t="s">
        <v>97</v>
      </c>
      <c r="AL70" s="63"/>
      <c r="AM70" s="63"/>
      <c r="AN70" s="63"/>
      <c r="AO70" s="63"/>
      <c r="AP70" s="63"/>
      <c r="AQ70" s="12"/>
      <c r="AR70" s="12"/>
      <c r="AS70" s="12"/>
      <c r="AT70" s="12"/>
      <c r="AU70" s="12"/>
      <c r="AV70" s="12"/>
      <c r="AW70" s="12"/>
      <c r="AX70" s="12"/>
      <c r="AY70" s="12"/>
      <c r="AZ70" s="12"/>
      <c r="BA70" s="12"/>
      <c r="BB70" s="12"/>
      <c r="BC70" s="12"/>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row>
    <row r="71" spans="1:260" s="2" customFormat="1" ht="15.75" thickTop="1" x14ac:dyDescent="0.25">
      <c r="A71" s="61" t="s">
        <v>65</v>
      </c>
      <c r="B71" s="8">
        <f>IF(data2=1,IF((AL67-sumproplat2)&gt;1,AL67-sumproplat2,0),IF(AL67-(sumproplat2-AM67-AO67)&gt;0,AL67-(AP67-AM67-AO67),0))</f>
        <v>564705.88320000656</v>
      </c>
      <c r="C71" s="7">
        <f>IF(SUBSTITUTE(SUBSTITUTE(LEFT($A71,2),".","")," ","")*1+SUBSTITUTE(SUBSTITUTE(LEFT(B$69,2)," ",""),".","")*12-12&lt;=$M$15,B71*($M$14/12),B71*($M$17/12))</f>
        <v>3294.1176520000386</v>
      </c>
      <c r="D71" s="69">
        <f>IF(SUBSTITUTE(SUBSTITUTE(LEFT($A71,2),".","")," ","")*1+SUBSTITUTE(SUBSTITUTE(LEFT(B$69,2)," ",""),".","")*12-12&lt;=$M$15,B71*($M$14/12),B71*($M$19/12))</f>
        <v>1411.7647080000165</v>
      </c>
      <c r="E71" s="28">
        <f t="shared" ref="E71:E82" si="84">IF(AND($A71="1 міс.",B71&gt;0),$M$32*$M$6+$M$33*B71,0)+IF(B71-IF(data2=1,IF(C71&gt;0.001,C71+sumproplat2,0),IF(B71&gt;sumproplat2*2,sumproplat2,B71+C71))&lt;0,$M$35,0)+IF(B71&gt;0,$M$28,0)</f>
        <v>5882.3529500000004</v>
      </c>
      <c r="F71" s="28">
        <f>IF(data2=1,IF(C71&gt;0.001,C71+E71+sumproplat2,0),IF(B71&gt;sumproplat2*2,sumproplat2+E71,B71+C71+E71))</f>
        <v>17019.607868666706</v>
      </c>
      <c r="G71" s="69">
        <f t="shared" ref="G71:G82" si="85">IF(data2=1,IF(D71&gt;0.001,D71+E71+sumproplat2,0),IF(B71&gt;sumproplat2*2,sumproplat2+E71,B71+D71+E71))</f>
        <v>15137.254924666686</v>
      </c>
      <c r="H71" s="8">
        <f>IF(data2=1,IF((B82-sumproplat2)&gt;1,B82-sumproplat2,0),IF(B82-(sumproplat2-C82-E82)&gt;0,B82-(F82-C82-E82),0))</f>
        <v>470588.23600000661</v>
      </c>
      <c r="I71" s="7">
        <f>IF(SUBSTITUTE(SUBSTITUTE(LEFT($A71,2),".","")," ","")*1+SUBSTITUTE(SUBSTITUTE(LEFT(H$69,2)," ",""),".","")*12-12&lt;=$M$15,H71*($M$14/12),H71*($M$17/12))</f>
        <v>2745.0980433333721</v>
      </c>
      <c r="J71" s="69">
        <f>IF(SUBSTITUTE(SUBSTITUTE(LEFT($A71,2),".","")," ","")*1+SUBSTITUTE(SUBSTITUTE(LEFT(H$69,2)," ",""),".","")*12-12&lt;=$M$15,H71*($M$14/12),H71*($M$19/12))</f>
        <v>1176.4705900000165</v>
      </c>
      <c r="K71" s="28">
        <f t="shared" ref="K71:K82" si="86">IF(AND($A71="1 міс.",H71&gt;0),$M$32*$M$6+$M$33*H71,0)+IF(H71-IF(data2=1,IF(I71&gt;0.001,I71+sumproplat2,0),IF(H71&gt;sumproplat2*2,sumproplat2,H71+I71))&lt;0,$M$35,0)+IF(H71&gt;0,$M$28,0)</f>
        <v>5882.3529500000004</v>
      </c>
      <c r="L71" s="28">
        <f>IF(data2=1,IF(I71&gt;0.001,I71+K71+sumproplat2,0),IF(H71&gt;sumproplat2*2,sumproplat2+K71,H71+I71+K71))</f>
        <v>16470.58826000004</v>
      </c>
      <c r="M71" s="69">
        <f t="shared" ref="M71:M82" si="87">IF(data2=1,IF(J71&gt;0.001,J71+K71+sumproplat2,0),IF(H71&gt;sumproplat2*2,sumproplat2+K71,H71+J71+K71))</f>
        <v>14901.960806666684</v>
      </c>
      <c r="N71" s="8">
        <f>IF(data2=1,IF((H82-sumproplat2)&gt;1,H82-sumproplat2,0),IF(H82-(sumproplat2-I82-K82)&gt;0,H82-(L82-I82-K82),0))</f>
        <v>376470.58880000637</v>
      </c>
      <c r="O71" s="7">
        <f>IF(SUBSTITUTE(SUBSTITUTE(LEFT($A71,2),".","")," ","")*1+SUBSTITUTE(SUBSTITUTE(LEFT(N$69,2)," ",""),".","")*12-12&lt;=$M$15,N71*($M$14/12),N71*($M$17/12))</f>
        <v>2196.0784346667037</v>
      </c>
      <c r="P71" s="69">
        <f>IF(SUBSTITUTE(SUBSTITUTE(LEFT($A71,2),".","")," ","")*1+SUBSTITUTE(SUBSTITUTE(LEFT(N$69,2)," ",""),".","")*12-12&lt;=$M$15,N71*($M$14/12),N71*($M$19/12))</f>
        <v>941.17647200001591</v>
      </c>
      <c r="Q71" s="28">
        <f t="shared" ref="Q71:Q82" si="88">IF(AND($A71="1 міс.",N71&gt;0),$M$32*$M$6+$M$33*N71,0)+IF(N71-IF(data2=1,IF(O71&gt;0.001,O71+sumproplat2,0),IF(N71&gt;sumproplat2*2,sumproplat2,N71+O71))&lt;0,$M$35,0)+IF(N71&gt;0,$M$28,0)</f>
        <v>5882.3529500000004</v>
      </c>
      <c r="R71" s="28">
        <f>IF(data2=1,IF(O71&gt;0.001,O71+Q71+sumproplat2,0),IF(N71&gt;sumproplat2*2,sumproplat2+Q71,N71+O71+Q71))</f>
        <v>15921.568651333371</v>
      </c>
      <c r="S71" s="69">
        <f t="shared" ref="S71:S82" si="89">IF(data2=1,IF(P71&gt;0.001,P71+Q71+sumproplat2,0),IF(N71&gt;sumproplat2*2,sumproplat2+Q71,N71+P71+Q71))</f>
        <v>14666.666688666683</v>
      </c>
      <c r="T71" s="8">
        <f>IF(data2=1,IF((N82-sumproplat2)&gt;1,N82-sumproplat2,0),IF(N82-(sumproplat2-O82-Q82)&gt;0,N82-(R82-O82-Q82),0))</f>
        <v>282352.94160000613</v>
      </c>
      <c r="U71" s="7">
        <f>IF(SUBSTITUTE(SUBSTITUTE(LEFT($A71,2),".","")," ","")*1+SUBSTITUTE(SUBSTITUTE(LEFT(T$69,2)," ",""),".","")*12-12&lt;=$M$15,T71*($M$14/12),T71*($M$17/12))</f>
        <v>1647.0588260000359</v>
      </c>
      <c r="V71" s="69">
        <f>IF(SUBSTITUTE(SUBSTITUTE(LEFT($A71,2),".","")," ","")*1+SUBSTITUTE(SUBSTITUTE(LEFT(T$69,2)," ",""),".","")*12-12&lt;=$M$15,T71*($M$14/12),T71*($M$19/12))</f>
        <v>705.88235400001531</v>
      </c>
      <c r="W71" s="28">
        <f t="shared" ref="W71:W82" si="90">IF(AND($A71="1 міс.",T71&gt;0),$M$32*$M$6+$M$33*T71,0)+IF(T71-IF(data2=1,IF(U71&gt;0.001,U71+sumproplat2,0),IF(T71&gt;sumproplat2*2,sumproplat2,T71+U71))&lt;0,$M$35,0)+IF(T71&gt;0,$M$28,0)</f>
        <v>5882.3529500000004</v>
      </c>
      <c r="X71" s="28">
        <f>IF(data2=1,IF(U71&gt;0.001,U71+W71+sumproplat2,0),IF(T71&gt;sumproplat2*2,sumproplat2+W71,T71+U71+W71))</f>
        <v>15372.549042666704</v>
      </c>
      <c r="Y71" s="69">
        <f t="shared" ref="Y71:Y82" si="91">IF(data2=1,IF(V71&gt;0.001,V71+W71+sumproplat2,0),IF(T71&gt;sumproplat2*2,sumproplat2+W71,T71+V71+W71))</f>
        <v>14431.372570666685</v>
      </c>
      <c r="Z71" s="8">
        <f>IF(data2=1,IF((T82-sumproplat2)&gt;1,T82-sumproplat2,0),IF(T82-(sumproplat2-U82-W82)&gt;0,T82-(X82-U82-W82),0))</f>
        <v>188235.29440000618</v>
      </c>
      <c r="AA71" s="7">
        <f>IF(SUBSTITUTE(SUBSTITUTE(LEFT($A71,2),".","")," ","")*1+SUBSTITUTE(SUBSTITUTE(LEFT(Z$69,2)," ",""),".","")*12-12&lt;=$M$15,Z71*($M$14/12),Z71*($M$17/12))</f>
        <v>1098.0392173333694</v>
      </c>
      <c r="AB71" s="69">
        <f>IF(SUBSTITUTE(SUBSTITUTE(LEFT($A71,2),".","")," ","")*1+SUBSTITUTE(SUBSTITUTE(LEFT(Z$69,2)," ",""),".","")*12-12&lt;=$M$15,Z71*($M$14/12),Z71*($M$19/12))</f>
        <v>470.58823600001546</v>
      </c>
      <c r="AC71" s="28">
        <f t="shared" ref="AC71:AC82" si="92">IF(AND($A71="1 міс.",Z71&gt;0),$M$32*$M$6+$M$33*Z71,0)+IF(Z71-IF(data2=1,IF(AA71&gt;0.001,AA71+sumproplat2,0),IF(Z71&gt;sumproplat2*2,sumproplat2,Z71+AA71))&lt;0,$M$35,0)+IF(Z71&gt;0,$M$28,0)</f>
        <v>5882.3529500000004</v>
      </c>
      <c r="AD71" s="28">
        <f>IF(data2=1,IF(AA71&gt;0.001,AA71+AC71+sumproplat2,0),IF(Z71&gt;sumproplat2*2,sumproplat2+AC71,Z71+AA71+AC71))</f>
        <v>14823.529434000036</v>
      </c>
      <c r="AE71" s="69">
        <f t="shared" ref="AE71:AE82" si="93">IF(data2=1,IF(AB71&gt;0.001,AB71+AC71+sumproplat2,0),IF(Z71&gt;sumproplat2*2,sumproplat2+AC71,Z71+AB71+AC71))</f>
        <v>14196.078452666683</v>
      </c>
      <c r="AF71" s="8">
        <f>IF(data2=1,IF((Z82-sumproplat2)&gt;1,Z82-sumproplat2,0),IF(Z82-(sumproplat2-AA82-AC82)&gt;0,Z82-(AD82-AA82-AC82),0))</f>
        <v>94117.64720000622</v>
      </c>
      <c r="AG71" s="7">
        <f>IF(SUBSTITUTE(SUBSTITUTE(LEFT($A71,2),".","")," ","")*1+SUBSTITUTE(SUBSTITUTE(LEFT(AF$69,2)," ",""),".","")*12-12&lt;=$M$15,AF71*($M$14/12),AF71*($M$17/12))</f>
        <v>549.01960866670299</v>
      </c>
      <c r="AH71" s="69">
        <f>IF(SUBSTITUTE(SUBSTITUTE(LEFT($A71,2),".","")," ","")*1+SUBSTITUTE(SUBSTITUTE(LEFT(AF$69,2)," ",""),".","")*12-12&lt;=$M$15,AF71*($M$14/12),AF71*($M$19/12))</f>
        <v>235.29411800001554</v>
      </c>
      <c r="AI71" s="28">
        <f t="shared" ref="AI71:AI82" si="94">IF(AND($A71="1 міс.",AF71&gt;0),$M$32*$M$6+$M$33*AF71,0)+IF(AF71-IF(data2=1,IF(AG71&gt;0.001,AG71+sumproplat2,0),IF(AF71&gt;sumproplat2*2,sumproplat2,AF71+AG71))&lt;0,$M$35,0)+IF(AF71&gt;0,$M$28,0)</f>
        <v>5882.3529500000004</v>
      </c>
      <c r="AJ71" s="28">
        <f>IF(data2=1,IF(AG71&gt;0.001,AG71+AI71+sumproplat2,0),IF(AF71&gt;sumproplat2*2,sumproplat2+AI71,AF71+AG71+AI71))</f>
        <v>14274.509825333371</v>
      </c>
      <c r="AK71" s="78">
        <f t="shared" ref="AK71:AK82" si="95">IF(data2=1,IF(AH71&gt;0.001,AH71+AI71+sumproplat2,0),IF(AF71&gt;sumproplat2*2,sumproplat2+AI71,AF71+AH71+AI71))</f>
        <v>13960.784334666683</v>
      </c>
      <c r="AL71" s="67"/>
      <c r="AM71" s="67"/>
      <c r="AN71" s="67"/>
      <c r="AO71" s="67"/>
      <c r="AP71" s="67"/>
      <c r="AQ71" s="12"/>
      <c r="AR71" s="12"/>
      <c r="AS71" s="12"/>
      <c r="AT71" s="12"/>
      <c r="AU71" s="12"/>
      <c r="AV71" s="12"/>
      <c r="AW71" s="12"/>
      <c r="AX71" s="12"/>
      <c r="AY71" s="12"/>
      <c r="AZ71" s="12"/>
      <c r="BA71" s="12"/>
      <c r="BB71" s="12"/>
      <c r="BC71" s="12"/>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row>
    <row r="72" spans="1:260" s="2" customFormat="1" ht="15" x14ac:dyDescent="0.25">
      <c r="A72" s="61" t="s">
        <v>66</v>
      </c>
      <c r="B72" s="8">
        <f t="shared" ref="B72:B82" si="96">IF(data2=1,IF((B71-sumproplat2)&gt;1,B71-sumproplat2,0),IF(B71-(sumproplat2-C71-E71)&gt;0,B71-(F71-C71-E71),0))</f>
        <v>556862.74593333993</v>
      </c>
      <c r="C72" s="7">
        <f t="shared" ref="C72:C82" si="97">IF(SUBSTITUTE(SUBSTITUTE(LEFT($A72,2),".","")," ","")*1+SUBSTITUTE(SUBSTITUTE(LEFT(B$69,2)," ",""),".","")*12-12&lt;=$M$15,B72*($M$14/12),B72*($M$17/12))</f>
        <v>3248.3660179444832</v>
      </c>
      <c r="D72" s="69">
        <f t="shared" ref="D72:D82" si="98">IF(SUBSTITUTE(SUBSTITUTE(LEFT($A72,2),".","")," ","")*1+SUBSTITUTE(SUBSTITUTE(LEFT(B$69,2)," ",""),".","")*12-12&lt;=$M$15,B72*($M$14/12),B72*($M$19/12))</f>
        <v>1392.1568648333498</v>
      </c>
      <c r="E72" s="28">
        <f t="shared" si="84"/>
        <v>0</v>
      </c>
      <c r="F72" s="28">
        <f>IF(data2=1,IF(C72&gt;0.001,C72+E72+sumproplat2,0),IF(B72&gt;sumproplat2*2,sumproplat2+E72,B72+C72+E72))</f>
        <v>11091.50328461115</v>
      </c>
      <c r="G72" s="69">
        <f t="shared" si="85"/>
        <v>9235.2941315000171</v>
      </c>
      <c r="H72" s="8">
        <f t="shared" ref="H72:H82" si="99">IF(data2=1,IF((H71-sumproplat2)&gt;1,H71-sumproplat2,0),IF(H71-(sumproplat2-I71-K71)&gt;0,H71-(L71-I71-K71),0))</f>
        <v>462745.09873333992</v>
      </c>
      <c r="I72" s="7">
        <f t="shared" ref="I72:I82" si="100">IF(SUBSTITUTE(SUBSTITUTE(LEFT($A72,2),".","")," ","")*1+SUBSTITUTE(SUBSTITUTE(LEFT(H$69,2)," ",""),".","")*12-12&lt;=$M$15,H72*($M$14/12),H72*($M$17/12))</f>
        <v>2699.3464092778163</v>
      </c>
      <c r="J72" s="69">
        <f t="shared" ref="J72:J82" si="101">IF(SUBSTITUTE(SUBSTITUTE(LEFT($A72,2),".","")," ","")*1+SUBSTITUTE(SUBSTITUTE(LEFT(H$69,2)," ",""),".","")*12-12&lt;=$M$15,H72*($M$14/12),H72*($M$19/12))</f>
        <v>1156.8627468333498</v>
      </c>
      <c r="K72" s="28">
        <f t="shared" si="86"/>
        <v>0</v>
      </c>
      <c r="L72" s="28">
        <f t="shared" ref="L72:L82" si="102">IF(data2=1,IF(I72&gt;0.001,I72+K72+sumproplat2,0),IF(H72&gt;sumproplat2*2,sumproplat2+K72,H72+I72+K72))</f>
        <v>10542.483675944484</v>
      </c>
      <c r="M72" s="69">
        <f t="shared" si="87"/>
        <v>9000.0000135000173</v>
      </c>
      <c r="N72" s="8">
        <f t="shared" ref="N72:N82" si="103">IF(data2=1,IF((N71-sumproplat2)&gt;1,N71-sumproplat2,0),IF(N71-(sumproplat2-O71-Q71)&gt;0,N71-(R71-O71-Q71),0))</f>
        <v>368627.45153333968</v>
      </c>
      <c r="O72" s="7">
        <f t="shared" ref="O72:O82" si="104">IF(SUBSTITUTE(SUBSTITUTE(LEFT($A72,2),".","")," ","")*1+SUBSTITUTE(SUBSTITUTE(LEFT(N$69,2)," ",""),".","")*12-12&lt;=$M$15,N72*($M$14/12),N72*($M$17/12))</f>
        <v>2150.3268006111484</v>
      </c>
      <c r="P72" s="69">
        <f t="shared" ref="P72:P82" si="105">IF(SUBSTITUTE(SUBSTITUTE(LEFT($A72,2),".","")," ","")*1+SUBSTITUTE(SUBSTITUTE(LEFT(N$69,2)," ",""),".","")*12-12&lt;=$M$15,N72*($M$14/12),N72*($M$19/12))</f>
        <v>921.56862883334918</v>
      </c>
      <c r="Q72" s="28">
        <f t="shared" si="88"/>
        <v>0</v>
      </c>
      <c r="R72" s="28">
        <f t="shared" ref="R72:R82" si="106">IF(data2=1,IF(O72&gt;0.001,O72+Q72+sumproplat2,0),IF(N72&gt;sumproplat2*2,sumproplat2+Q72,N72+O72+Q72))</f>
        <v>9993.464067277815</v>
      </c>
      <c r="S72" s="69">
        <f t="shared" si="89"/>
        <v>8764.7058955000175</v>
      </c>
      <c r="T72" s="8">
        <f t="shared" ref="T72:T82" si="107">IF(data2=1,IF((T71-sumproplat2)&gt;1,T71-sumproplat2,0),IF(T71-(sumproplat2-U71-W71)&gt;0,T71-(X71-U71-W71),0))</f>
        <v>274509.80433333945</v>
      </c>
      <c r="U72" s="7">
        <f t="shared" ref="U72:U82" si="108">IF(SUBSTITUTE(SUBSTITUTE(LEFT($A72,2),".","")," ","")*1+SUBSTITUTE(SUBSTITUTE(LEFT(T$69,2)," ",""),".","")*12-12&lt;=$M$15,T72*($M$14/12),T72*($M$17/12))</f>
        <v>1601.3071919444801</v>
      </c>
      <c r="V72" s="69">
        <f t="shared" ref="V72:V82" si="109">IF(SUBSTITUTE(SUBSTITUTE(LEFT($A72,2),".","")," ","")*1+SUBSTITUTE(SUBSTITUTE(LEFT(T$69,2)," ",""),".","")*12-12&lt;=$M$15,T72*($M$14/12),T72*($M$19/12))</f>
        <v>686.27451083334859</v>
      </c>
      <c r="W72" s="28">
        <f t="shared" si="90"/>
        <v>0</v>
      </c>
      <c r="X72" s="28">
        <f t="shared" ref="X72:X82" si="110">IF(data2=1,IF(U72&gt;0.001,U72+W72+sumproplat2,0),IF(T72&gt;sumproplat2*2,sumproplat2+W72,T72+U72+W72))</f>
        <v>9444.4444586111476</v>
      </c>
      <c r="Y72" s="69">
        <f t="shared" si="91"/>
        <v>8529.4117775000159</v>
      </c>
      <c r="Z72" s="8">
        <f t="shared" ref="Z72:Z82" si="111">IF(data2=1,IF((Z71-sumproplat2)&gt;1,Z71-sumproplat2,0),IF(Z71-(sumproplat2-AA71-AC71)&gt;0,Z71-(AD71-AA71-AC71),0))</f>
        <v>180392.15713333953</v>
      </c>
      <c r="AA72" s="7">
        <f t="shared" ref="AA72:AA82" si="112">IF(SUBSTITUTE(SUBSTITUTE(LEFT($A72,2),".","")," ","")*1+SUBSTITUTE(SUBSTITUTE(LEFT(Z$69,2)," ",""),".","")*12-12&lt;=$M$15,Z72*($M$14/12),Z72*($M$17/12))</f>
        <v>1052.2875832778138</v>
      </c>
      <c r="AB72" s="69">
        <f t="shared" ref="AB72:AB82" si="113">IF(SUBSTITUTE(SUBSTITUTE(LEFT($A72,2),".","")," ","")*1+SUBSTITUTE(SUBSTITUTE(LEFT(Z$69,2)," ",""),".","")*12-12&lt;=$M$15,Z72*($M$14/12),Z72*($M$19/12))</f>
        <v>450.98039283334884</v>
      </c>
      <c r="AC72" s="28">
        <f t="shared" si="92"/>
        <v>0</v>
      </c>
      <c r="AD72" s="28">
        <f t="shared" ref="AD72:AD82" si="114">IF(data2=1,IF(AA72&gt;0.001,AA72+AC72+sumproplat2,0),IF(Z72&gt;sumproplat2*2,sumproplat2+AC72,Z72+AA72+AC72))</f>
        <v>8895.424849944482</v>
      </c>
      <c r="AE72" s="69">
        <f t="shared" si="93"/>
        <v>8294.1176595000161</v>
      </c>
      <c r="AF72" s="8">
        <f t="shared" ref="AF72:AF82" si="115">IF(data2=1,IF((AF71-sumproplat2)&gt;1,AF71-sumproplat2,0),IF(AF71-(sumproplat2-AG71-AI71)&gt;0,AF71-(AJ71-AG71-AI71),0))</f>
        <v>86274.509933339548</v>
      </c>
      <c r="AG72" s="7">
        <f t="shared" ref="AG72:AG82" si="116">IF(SUBSTITUTE(SUBSTITUTE(LEFT($A72,2),".","")," ","")*1+SUBSTITUTE(SUBSTITUTE(LEFT(AF$69,2)," ",""),".","")*12-12&lt;=$M$15,AF72*($M$14/12),AF72*($M$17/12))</f>
        <v>503.26797461114739</v>
      </c>
      <c r="AH72" s="69">
        <f t="shared" ref="AH72:AH82" si="117">IF(SUBSTITUTE(SUBSTITUTE(LEFT($A72,2),".","")," ","")*1+SUBSTITUTE(SUBSTITUTE(LEFT(AF$69,2)," ",""),".","")*12-12&lt;=$M$15,AF72*($M$14/12),AF72*($M$19/12))</f>
        <v>215.68627483334888</v>
      </c>
      <c r="AI72" s="28">
        <f t="shared" si="94"/>
        <v>0</v>
      </c>
      <c r="AJ72" s="28">
        <f t="shared" ref="AJ72:AJ82" si="118">IF(data2=1,IF(AG72&gt;0.001,AG72+AI72+sumproplat2,0),IF(AF72&gt;sumproplat2*2,sumproplat2+AI72,AF72+AG72+AI72))</f>
        <v>8346.4052412778146</v>
      </c>
      <c r="AK72" s="78">
        <f t="shared" si="95"/>
        <v>8058.8235415000163</v>
      </c>
      <c r="AL72" s="67"/>
      <c r="AM72" s="67"/>
      <c r="AN72" s="67"/>
      <c r="AO72" s="67"/>
      <c r="AP72" s="67"/>
      <c r="AQ72" s="12"/>
      <c r="AR72" s="12"/>
      <c r="AS72" s="12"/>
      <c r="AT72" s="12"/>
      <c r="AU72" s="12"/>
      <c r="AV72" s="12"/>
      <c r="AW72" s="12"/>
      <c r="AX72" s="12"/>
      <c r="AY72" s="12"/>
      <c r="AZ72" s="12"/>
      <c r="BA72" s="12"/>
      <c r="BB72" s="12"/>
      <c r="BC72" s="1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row>
    <row r="73" spans="1:260" s="2" customFormat="1" ht="15" x14ac:dyDescent="0.25">
      <c r="A73" s="61" t="s">
        <v>67</v>
      </c>
      <c r="B73" s="8">
        <f t="shared" si="96"/>
        <v>549019.6086666733</v>
      </c>
      <c r="C73" s="7">
        <f t="shared" si="97"/>
        <v>3202.6143838889279</v>
      </c>
      <c r="D73" s="69">
        <f t="shared" si="98"/>
        <v>1372.5490216666833</v>
      </c>
      <c r="E73" s="28">
        <f t="shared" si="84"/>
        <v>0</v>
      </c>
      <c r="F73" s="28">
        <f t="shared" ref="F73:F82" si="119">IF(data2=1,IF(C73&gt;0.001,C73+E73+sumproplat2,0),IF(B73&gt;sumproplat2*2,sumproplat2+E73,B73+C73+E73))</f>
        <v>11045.751650555596</v>
      </c>
      <c r="G73" s="69">
        <f t="shared" si="85"/>
        <v>9215.6862883333506</v>
      </c>
      <c r="H73" s="8">
        <f t="shared" si="99"/>
        <v>454901.96146667324</v>
      </c>
      <c r="I73" s="7">
        <f t="shared" si="100"/>
        <v>2653.5947752222605</v>
      </c>
      <c r="J73" s="69">
        <f t="shared" si="101"/>
        <v>1137.254903666683</v>
      </c>
      <c r="K73" s="28">
        <f t="shared" si="86"/>
        <v>0</v>
      </c>
      <c r="L73" s="28">
        <f t="shared" si="102"/>
        <v>10496.732041888929</v>
      </c>
      <c r="M73" s="69">
        <f t="shared" si="87"/>
        <v>8980.3921703333508</v>
      </c>
      <c r="N73" s="8">
        <f t="shared" si="103"/>
        <v>360784.314266673</v>
      </c>
      <c r="O73" s="7">
        <f t="shared" si="104"/>
        <v>2104.5751665555927</v>
      </c>
      <c r="P73" s="69">
        <f t="shared" si="105"/>
        <v>901.96078566668257</v>
      </c>
      <c r="Q73" s="28">
        <f t="shared" si="88"/>
        <v>0</v>
      </c>
      <c r="R73" s="28">
        <f t="shared" si="106"/>
        <v>9947.7124332222593</v>
      </c>
      <c r="S73" s="69">
        <f t="shared" si="89"/>
        <v>8745.0980523333492</v>
      </c>
      <c r="T73" s="8">
        <f t="shared" si="107"/>
        <v>266666.66706667276</v>
      </c>
      <c r="U73" s="7">
        <f t="shared" si="108"/>
        <v>1555.5555578889246</v>
      </c>
      <c r="V73" s="69">
        <f t="shared" si="109"/>
        <v>666.66666766668186</v>
      </c>
      <c r="W73" s="28">
        <f t="shared" si="90"/>
        <v>0</v>
      </c>
      <c r="X73" s="28">
        <f t="shared" si="110"/>
        <v>9398.6928245555919</v>
      </c>
      <c r="Y73" s="69">
        <f t="shared" si="91"/>
        <v>8509.8039343333494</v>
      </c>
      <c r="Z73" s="8">
        <f t="shared" si="111"/>
        <v>172549.01986667287</v>
      </c>
      <c r="AA73" s="7">
        <f t="shared" si="112"/>
        <v>1006.5359492222584</v>
      </c>
      <c r="AB73" s="69">
        <f t="shared" si="113"/>
        <v>431.37254966668218</v>
      </c>
      <c r="AC73" s="28">
        <f t="shared" si="92"/>
        <v>0</v>
      </c>
      <c r="AD73" s="28">
        <f t="shared" si="114"/>
        <v>8849.6732158889263</v>
      </c>
      <c r="AE73" s="69">
        <f t="shared" si="93"/>
        <v>8274.5098163333496</v>
      </c>
      <c r="AF73" s="8">
        <f t="shared" si="115"/>
        <v>78431.372666672876</v>
      </c>
      <c r="AG73" s="7">
        <f t="shared" si="116"/>
        <v>457.5163405555918</v>
      </c>
      <c r="AH73" s="69">
        <f t="shared" si="117"/>
        <v>196.07843166668221</v>
      </c>
      <c r="AI73" s="28">
        <f t="shared" si="94"/>
        <v>0</v>
      </c>
      <c r="AJ73" s="28">
        <f t="shared" si="118"/>
        <v>8300.6536072222589</v>
      </c>
      <c r="AK73" s="78">
        <f t="shared" si="95"/>
        <v>8039.2156983333498</v>
      </c>
      <c r="AL73" s="67"/>
      <c r="AM73" s="67"/>
      <c r="AN73" s="67"/>
      <c r="AO73" s="67"/>
      <c r="AP73" s="67"/>
      <c r="AQ73" s="12"/>
      <c r="AR73" s="12"/>
      <c r="AS73" s="12"/>
      <c r="AT73" s="12"/>
      <c r="AU73" s="12"/>
      <c r="AV73" s="12"/>
      <c r="AW73" s="12"/>
      <c r="AX73" s="12"/>
      <c r="AY73" s="12"/>
      <c r="AZ73" s="12"/>
      <c r="BA73" s="12"/>
      <c r="BB73" s="12"/>
      <c r="BC73" s="12"/>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row>
    <row r="74" spans="1:260" s="2" customFormat="1" ht="15" x14ac:dyDescent="0.25">
      <c r="A74" s="61" t="s">
        <v>68</v>
      </c>
      <c r="B74" s="8">
        <f t="shared" si="96"/>
        <v>541176.47140000667</v>
      </c>
      <c r="C74" s="7">
        <f t="shared" si="97"/>
        <v>3156.8627498333726</v>
      </c>
      <c r="D74" s="69">
        <f t="shared" si="98"/>
        <v>1352.9411785000168</v>
      </c>
      <c r="E74" s="28">
        <f t="shared" si="84"/>
        <v>0</v>
      </c>
      <c r="F74" s="28">
        <f t="shared" si="119"/>
        <v>11000.00001650004</v>
      </c>
      <c r="G74" s="69">
        <f t="shared" si="85"/>
        <v>9196.0784451666841</v>
      </c>
      <c r="H74" s="8">
        <f t="shared" si="99"/>
        <v>447058.82420000655</v>
      </c>
      <c r="I74" s="7">
        <f t="shared" si="100"/>
        <v>2607.8431411667052</v>
      </c>
      <c r="J74" s="69">
        <f t="shared" si="101"/>
        <v>1117.6470605000163</v>
      </c>
      <c r="K74" s="28">
        <f t="shared" si="86"/>
        <v>0</v>
      </c>
      <c r="L74" s="28">
        <f t="shared" si="102"/>
        <v>10450.980407833373</v>
      </c>
      <c r="M74" s="69">
        <f t="shared" si="87"/>
        <v>8960.7843271666843</v>
      </c>
      <c r="N74" s="8">
        <f t="shared" si="103"/>
        <v>352941.17700000631</v>
      </c>
      <c r="O74" s="7">
        <f t="shared" si="104"/>
        <v>2058.8235325000369</v>
      </c>
      <c r="P74" s="69">
        <f t="shared" si="105"/>
        <v>882.35294250001584</v>
      </c>
      <c r="Q74" s="28">
        <f t="shared" si="88"/>
        <v>0</v>
      </c>
      <c r="R74" s="28">
        <f t="shared" si="106"/>
        <v>9901.9607991667035</v>
      </c>
      <c r="S74" s="69">
        <f t="shared" si="89"/>
        <v>8725.4902091666827</v>
      </c>
      <c r="T74" s="8">
        <f t="shared" si="107"/>
        <v>258823.5298000061</v>
      </c>
      <c r="U74" s="7">
        <f t="shared" si="108"/>
        <v>1509.803923833369</v>
      </c>
      <c r="V74" s="69">
        <f t="shared" si="109"/>
        <v>647.05882450001525</v>
      </c>
      <c r="W74" s="28">
        <f t="shared" si="90"/>
        <v>0</v>
      </c>
      <c r="X74" s="28">
        <f t="shared" si="110"/>
        <v>9352.9411905000361</v>
      </c>
      <c r="Y74" s="69">
        <f t="shared" si="91"/>
        <v>8490.1960911666829</v>
      </c>
      <c r="Z74" s="8">
        <f t="shared" si="111"/>
        <v>164705.88260000621</v>
      </c>
      <c r="AA74" s="7">
        <f t="shared" si="112"/>
        <v>960.78431516670298</v>
      </c>
      <c r="AB74" s="69">
        <f t="shared" si="113"/>
        <v>411.76470650001556</v>
      </c>
      <c r="AC74" s="28">
        <f t="shared" si="92"/>
        <v>0</v>
      </c>
      <c r="AD74" s="28">
        <f t="shared" si="114"/>
        <v>8803.9215818333705</v>
      </c>
      <c r="AE74" s="69">
        <f t="shared" si="93"/>
        <v>8254.9019731666831</v>
      </c>
      <c r="AF74" s="8">
        <f t="shared" si="115"/>
        <v>70588.235400006204</v>
      </c>
      <c r="AG74" s="7">
        <f t="shared" si="116"/>
        <v>411.7647065000362</v>
      </c>
      <c r="AH74" s="69">
        <f t="shared" si="117"/>
        <v>176.47058850001551</v>
      </c>
      <c r="AI74" s="28">
        <f t="shared" si="94"/>
        <v>0</v>
      </c>
      <c r="AJ74" s="28">
        <f t="shared" si="118"/>
        <v>8254.9019731667031</v>
      </c>
      <c r="AK74" s="78">
        <f t="shared" si="95"/>
        <v>8019.6078551666833</v>
      </c>
      <c r="AL74" s="67"/>
      <c r="AM74" s="67"/>
      <c r="AN74" s="67"/>
      <c r="AO74" s="67"/>
      <c r="AP74" s="67"/>
      <c r="AQ74" s="12"/>
      <c r="AR74" s="12"/>
      <c r="AS74" s="12"/>
      <c r="AT74" s="12"/>
      <c r="AU74" s="12"/>
      <c r="AV74" s="12"/>
      <c r="AW74" s="12"/>
      <c r="AX74" s="12"/>
      <c r="AY74" s="12"/>
      <c r="AZ74" s="12"/>
      <c r="BA74" s="12"/>
      <c r="BB74" s="12"/>
      <c r="BC74" s="12"/>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row>
    <row r="75" spans="1:260" s="2" customFormat="1" ht="15" x14ac:dyDescent="0.25">
      <c r="A75" s="61" t="s">
        <v>69</v>
      </c>
      <c r="B75" s="8">
        <f t="shared" si="96"/>
        <v>533333.33413334005</v>
      </c>
      <c r="C75" s="7">
        <f t="shared" si="97"/>
        <v>3111.1111157778168</v>
      </c>
      <c r="D75" s="69">
        <f t="shared" si="98"/>
        <v>1333.3333353333501</v>
      </c>
      <c r="E75" s="28">
        <f t="shared" si="84"/>
        <v>0</v>
      </c>
      <c r="F75" s="28">
        <f t="shared" si="119"/>
        <v>10954.248382444484</v>
      </c>
      <c r="G75" s="69">
        <f t="shared" si="85"/>
        <v>9176.4706020000176</v>
      </c>
      <c r="H75" s="8">
        <f t="shared" si="99"/>
        <v>439215.68693333986</v>
      </c>
      <c r="I75" s="7">
        <f t="shared" si="100"/>
        <v>2562.0915071111494</v>
      </c>
      <c r="J75" s="69">
        <f t="shared" si="101"/>
        <v>1098.0392173333496</v>
      </c>
      <c r="K75" s="28">
        <f t="shared" si="86"/>
        <v>0</v>
      </c>
      <c r="L75" s="28">
        <f t="shared" si="102"/>
        <v>10405.228773777817</v>
      </c>
      <c r="M75" s="69">
        <f t="shared" si="87"/>
        <v>8941.1764840000178</v>
      </c>
      <c r="N75" s="8">
        <f t="shared" si="103"/>
        <v>345098.03973333962</v>
      </c>
      <c r="O75" s="7">
        <f t="shared" si="104"/>
        <v>2013.0718984444813</v>
      </c>
      <c r="P75" s="69">
        <f t="shared" si="105"/>
        <v>862.74509933334912</v>
      </c>
      <c r="Q75" s="28">
        <f t="shared" si="88"/>
        <v>0</v>
      </c>
      <c r="R75" s="28">
        <f t="shared" si="106"/>
        <v>9856.2091651111496</v>
      </c>
      <c r="S75" s="69">
        <f t="shared" si="89"/>
        <v>8705.8823660000162</v>
      </c>
      <c r="T75" s="8">
        <f t="shared" si="107"/>
        <v>250980.39253333944</v>
      </c>
      <c r="U75" s="7">
        <f t="shared" si="108"/>
        <v>1464.0522897778135</v>
      </c>
      <c r="V75" s="69">
        <f t="shared" si="109"/>
        <v>627.45098133334864</v>
      </c>
      <c r="W75" s="28">
        <f t="shared" si="90"/>
        <v>0</v>
      </c>
      <c r="X75" s="28">
        <f t="shared" si="110"/>
        <v>9307.1895564444803</v>
      </c>
      <c r="Y75" s="69">
        <f t="shared" si="91"/>
        <v>8470.5882480000164</v>
      </c>
      <c r="Z75" s="8">
        <f t="shared" si="111"/>
        <v>156862.74533333955</v>
      </c>
      <c r="AA75" s="7">
        <f t="shared" si="112"/>
        <v>915.03268111114744</v>
      </c>
      <c r="AB75" s="69">
        <f t="shared" si="113"/>
        <v>392.15686333334889</v>
      </c>
      <c r="AC75" s="28">
        <f t="shared" si="92"/>
        <v>0</v>
      </c>
      <c r="AD75" s="28">
        <f t="shared" si="114"/>
        <v>8758.1699477778147</v>
      </c>
      <c r="AE75" s="69">
        <f t="shared" si="93"/>
        <v>8235.2941300000166</v>
      </c>
      <c r="AF75" s="8">
        <f t="shared" si="115"/>
        <v>62745.098133339539</v>
      </c>
      <c r="AG75" s="7">
        <f t="shared" si="116"/>
        <v>366.01307244448066</v>
      </c>
      <c r="AH75" s="69">
        <f t="shared" si="117"/>
        <v>156.86274533334884</v>
      </c>
      <c r="AI75" s="28">
        <f t="shared" si="94"/>
        <v>0</v>
      </c>
      <c r="AJ75" s="28">
        <f t="shared" si="118"/>
        <v>8209.1503391111473</v>
      </c>
      <c r="AK75" s="78">
        <f t="shared" si="95"/>
        <v>8000.0000120000168</v>
      </c>
      <c r="AL75" s="67"/>
      <c r="AM75" s="67"/>
      <c r="AN75" s="67"/>
      <c r="AO75" s="67"/>
      <c r="AP75" s="67"/>
      <c r="AQ75" s="12"/>
      <c r="AR75" s="12"/>
      <c r="AS75" s="12"/>
      <c r="AT75" s="12"/>
      <c r="AU75" s="12"/>
      <c r="AV75" s="12"/>
      <c r="AW75" s="12"/>
      <c r="AX75" s="12"/>
      <c r="AY75" s="12"/>
      <c r="AZ75" s="12"/>
      <c r="BA75" s="12"/>
      <c r="BB75" s="12"/>
      <c r="BC75" s="12"/>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row>
    <row r="76" spans="1:260" s="2" customFormat="1" ht="15" x14ac:dyDescent="0.25">
      <c r="A76" s="61" t="s">
        <v>70</v>
      </c>
      <c r="B76" s="8">
        <f t="shared" si="96"/>
        <v>525490.19686667342</v>
      </c>
      <c r="C76" s="7">
        <f t="shared" si="97"/>
        <v>3065.3594817222615</v>
      </c>
      <c r="D76" s="69">
        <f t="shared" si="98"/>
        <v>1313.7254921666836</v>
      </c>
      <c r="E76" s="28">
        <f t="shared" si="84"/>
        <v>0</v>
      </c>
      <c r="F76" s="28">
        <f t="shared" si="119"/>
        <v>10908.496748388929</v>
      </c>
      <c r="G76" s="69">
        <f t="shared" si="85"/>
        <v>9156.8627588333511</v>
      </c>
      <c r="H76" s="8">
        <f t="shared" si="99"/>
        <v>431372.54966667318</v>
      </c>
      <c r="I76" s="7">
        <f t="shared" si="100"/>
        <v>2516.3398730555937</v>
      </c>
      <c r="J76" s="69">
        <f t="shared" si="101"/>
        <v>1078.4313741666829</v>
      </c>
      <c r="K76" s="28">
        <f t="shared" si="86"/>
        <v>0</v>
      </c>
      <c r="L76" s="28">
        <f t="shared" si="102"/>
        <v>10359.477139722261</v>
      </c>
      <c r="M76" s="69">
        <f t="shared" si="87"/>
        <v>8921.5686408333495</v>
      </c>
      <c r="N76" s="8">
        <f t="shared" si="103"/>
        <v>337254.90246667294</v>
      </c>
      <c r="O76" s="7">
        <f t="shared" si="104"/>
        <v>1967.3202643889256</v>
      </c>
      <c r="P76" s="69">
        <f t="shared" si="105"/>
        <v>843.13725616668239</v>
      </c>
      <c r="Q76" s="28">
        <f t="shared" si="88"/>
        <v>0</v>
      </c>
      <c r="R76" s="28">
        <f t="shared" si="106"/>
        <v>9810.4575310555938</v>
      </c>
      <c r="S76" s="69">
        <f t="shared" si="89"/>
        <v>8686.2745228333497</v>
      </c>
      <c r="T76" s="8">
        <f t="shared" si="107"/>
        <v>243137.25526667279</v>
      </c>
      <c r="U76" s="7">
        <f t="shared" si="108"/>
        <v>1418.3006557222579</v>
      </c>
      <c r="V76" s="69">
        <f t="shared" si="109"/>
        <v>607.84313816668202</v>
      </c>
      <c r="W76" s="28">
        <f t="shared" si="90"/>
        <v>0</v>
      </c>
      <c r="X76" s="28">
        <f t="shared" si="110"/>
        <v>9261.4379223889264</v>
      </c>
      <c r="Y76" s="69">
        <f t="shared" si="91"/>
        <v>8450.9804048333499</v>
      </c>
      <c r="Z76" s="8">
        <f t="shared" si="111"/>
        <v>149019.6080666729</v>
      </c>
      <c r="AA76" s="7">
        <f t="shared" si="112"/>
        <v>869.2810470555919</v>
      </c>
      <c r="AB76" s="69">
        <f t="shared" si="113"/>
        <v>372.54902016668223</v>
      </c>
      <c r="AC76" s="28">
        <f t="shared" si="92"/>
        <v>0</v>
      </c>
      <c r="AD76" s="28">
        <f t="shared" si="114"/>
        <v>8712.418313722259</v>
      </c>
      <c r="AE76" s="69">
        <f t="shared" si="93"/>
        <v>8215.6862868333501</v>
      </c>
      <c r="AF76" s="8">
        <f t="shared" si="115"/>
        <v>54901.960866672875</v>
      </c>
      <c r="AG76" s="7">
        <f t="shared" si="116"/>
        <v>320.26143838892511</v>
      </c>
      <c r="AH76" s="69">
        <f t="shared" si="117"/>
        <v>137.2549021666822</v>
      </c>
      <c r="AI76" s="28">
        <f t="shared" si="94"/>
        <v>0</v>
      </c>
      <c r="AJ76" s="28">
        <f t="shared" si="118"/>
        <v>8163.3987050555925</v>
      </c>
      <c r="AK76" s="78">
        <f t="shared" si="95"/>
        <v>7980.3921688333494</v>
      </c>
      <c r="AL76" s="67"/>
      <c r="AM76" s="67"/>
      <c r="AN76" s="67"/>
      <c r="AO76" s="67"/>
      <c r="AP76" s="67"/>
      <c r="AQ76" s="12"/>
      <c r="AR76" s="12"/>
      <c r="AS76" s="12"/>
      <c r="AT76" s="12"/>
      <c r="AU76" s="12"/>
      <c r="AV76" s="12"/>
      <c r="AW76" s="12"/>
      <c r="AX76" s="12"/>
      <c r="AY76" s="12"/>
      <c r="AZ76" s="12"/>
      <c r="BA76" s="12"/>
      <c r="BB76" s="12"/>
      <c r="BC76" s="12"/>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row>
    <row r="77" spans="1:260" s="2" customFormat="1" ht="15" x14ac:dyDescent="0.25">
      <c r="A77" s="61" t="s">
        <v>71</v>
      </c>
      <c r="B77" s="8">
        <f t="shared" si="96"/>
        <v>517647.05960000673</v>
      </c>
      <c r="C77" s="7">
        <f t="shared" si="97"/>
        <v>3019.6078476667062</v>
      </c>
      <c r="D77" s="69">
        <f t="shared" si="98"/>
        <v>1294.1176490000169</v>
      </c>
      <c r="E77" s="28">
        <f t="shared" si="84"/>
        <v>0</v>
      </c>
      <c r="F77" s="28">
        <f t="shared" si="119"/>
        <v>10862.745114333375</v>
      </c>
      <c r="G77" s="69">
        <f t="shared" si="85"/>
        <v>9137.2549156666846</v>
      </c>
      <c r="H77" s="8">
        <f t="shared" si="99"/>
        <v>423529.41240000649</v>
      </c>
      <c r="I77" s="7">
        <f t="shared" si="100"/>
        <v>2470.5882390000379</v>
      </c>
      <c r="J77" s="69">
        <f t="shared" si="101"/>
        <v>1058.8235310000161</v>
      </c>
      <c r="K77" s="28">
        <f t="shared" si="86"/>
        <v>0</v>
      </c>
      <c r="L77" s="28">
        <f t="shared" si="102"/>
        <v>10313.725505666705</v>
      </c>
      <c r="M77" s="69">
        <f t="shared" si="87"/>
        <v>8901.960797666683</v>
      </c>
      <c r="N77" s="8">
        <f t="shared" si="103"/>
        <v>329411.76520000625</v>
      </c>
      <c r="O77" s="7">
        <f t="shared" si="104"/>
        <v>1921.5686303333698</v>
      </c>
      <c r="P77" s="69">
        <f t="shared" si="105"/>
        <v>823.52941300001567</v>
      </c>
      <c r="Q77" s="28">
        <f t="shared" si="88"/>
        <v>0</v>
      </c>
      <c r="R77" s="28">
        <f t="shared" si="106"/>
        <v>9764.705897000038</v>
      </c>
      <c r="S77" s="69">
        <f t="shared" si="89"/>
        <v>8666.6666796666832</v>
      </c>
      <c r="T77" s="8">
        <f t="shared" si="107"/>
        <v>235294.11800000613</v>
      </c>
      <c r="U77" s="7">
        <f t="shared" si="108"/>
        <v>1372.5490216667024</v>
      </c>
      <c r="V77" s="69">
        <f t="shared" si="109"/>
        <v>588.2352950000153</v>
      </c>
      <c r="W77" s="28">
        <f t="shared" si="90"/>
        <v>0</v>
      </c>
      <c r="X77" s="28">
        <f t="shared" si="110"/>
        <v>9215.6862883333706</v>
      </c>
      <c r="Y77" s="69">
        <f t="shared" si="91"/>
        <v>8431.3725616666834</v>
      </c>
      <c r="Z77" s="8">
        <f t="shared" si="111"/>
        <v>141176.47080000624</v>
      </c>
      <c r="AA77" s="7">
        <f t="shared" si="112"/>
        <v>823.52941300003647</v>
      </c>
      <c r="AB77" s="69">
        <f t="shared" si="113"/>
        <v>352.94117700001561</v>
      </c>
      <c r="AC77" s="28">
        <f t="shared" si="92"/>
        <v>0</v>
      </c>
      <c r="AD77" s="28">
        <f t="shared" si="114"/>
        <v>8666.6666796667032</v>
      </c>
      <c r="AE77" s="69">
        <f t="shared" si="93"/>
        <v>8196.0784436666836</v>
      </c>
      <c r="AF77" s="8">
        <f t="shared" si="115"/>
        <v>47058.82360000621</v>
      </c>
      <c r="AG77" s="7">
        <f t="shared" si="116"/>
        <v>274.50980433336957</v>
      </c>
      <c r="AH77" s="69">
        <f t="shared" si="117"/>
        <v>117.64705900001553</v>
      </c>
      <c r="AI77" s="28">
        <f t="shared" si="94"/>
        <v>0</v>
      </c>
      <c r="AJ77" s="28">
        <f t="shared" si="118"/>
        <v>8117.6470710000367</v>
      </c>
      <c r="AK77" s="78">
        <f t="shared" si="95"/>
        <v>7960.7843256666829</v>
      </c>
      <c r="AL77" s="67"/>
      <c r="AM77" s="67"/>
      <c r="AN77" s="67"/>
      <c r="AO77" s="67"/>
      <c r="AP77" s="67"/>
      <c r="AQ77" s="12"/>
      <c r="AR77" s="12"/>
      <c r="AS77" s="12"/>
      <c r="AT77" s="12"/>
      <c r="AU77" s="12"/>
      <c r="AV77" s="12"/>
      <c r="AW77" s="12"/>
      <c r="AX77" s="12"/>
      <c r="AY77" s="12"/>
      <c r="AZ77" s="12"/>
      <c r="BA77" s="12"/>
      <c r="BB77" s="12"/>
      <c r="BC77" s="12"/>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row>
    <row r="78" spans="1:260" s="2" customFormat="1" ht="15" x14ac:dyDescent="0.25">
      <c r="A78" s="61" t="s">
        <v>72</v>
      </c>
      <c r="B78" s="8">
        <f t="shared" si="96"/>
        <v>509803.92233334004</v>
      </c>
      <c r="C78" s="7">
        <f t="shared" si="97"/>
        <v>2973.8562136111505</v>
      </c>
      <c r="D78" s="69">
        <f t="shared" si="98"/>
        <v>1274.5098058333501</v>
      </c>
      <c r="E78" s="28">
        <f t="shared" si="84"/>
        <v>0</v>
      </c>
      <c r="F78" s="28">
        <f t="shared" si="119"/>
        <v>10816.993480277819</v>
      </c>
      <c r="G78" s="69">
        <f t="shared" si="85"/>
        <v>9117.6470725000181</v>
      </c>
      <c r="H78" s="8">
        <f t="shared" si="99"/>
        <v>415686.2751333398</v>
      </c>
      <c r="I78" s="7">
        <f t="shared" si="100"/>
        <v>2424.8366049444821</v>
      </c>
      <c r="J78" s="69">
        <f t="shared" si="101"/>
        <v>1039.2156878333494</v>
      </c>
      <c r="K78" s="28">
        <f t="shared" si="86"/>
        <v>0</v>
      </c>
      <c r="L78" s="28">
        <f t="shared" si="102"/>
        <v>10267.97387161115</v>
      </c>
      <c r="M78" s="69">
        <f t="shared" si="87"/>
        <v>8882.3529545000165</v>
      </c>
      <c r="N78" s="8">
        <f t="shared" si="103"/>
        <v>321568.62793333957</v>
      </c>
      <c r="O78" s="7">
        <f t="shared" si="104"/>
        <v>1875.8169962778143</v>
      </c>
      <c r="P78" s="69">
        <f t="shared" si="105"/>
        <v>803.92156983334894</v>
      </c>
      <c r="Q78" s="28">
        <f t="shared" si="88"/>
        <v>0</v>
      </c>
      <c r="R78" s="28">
        <f t="shared" si="106"/>
        <v>9718.9542629444823</v>
      </c>
      <c r="S78" s="69">
        <f t="shared" si="89"/>
        <v>8647.0588365000167</v>
      </c>
      <c r="T78" s="8">
        <f t="shared" si="107"/>
        <v>227450.98073333947</v>
      </c>
      <c r="U78" s="7">
        <f t="shared" si="108"/>
        <v>1326.7973876111471</v>
      </c>
      <c r="V78" s="69">
        <f t="shared" si="109"/>
        <v>568.62745183334869</v>
      </c>
      <c r="W78" s="28">
        <f t="shared" si="90"/>
        <v>0</v>
      </c>
      <c r="X78" s="28">
        <f t="shared" si="110"/>
        <v>9169.9346542778148</v>
      </c>
      <c r="Y78" s="69">
        <f t="shared" si="91"/>
        <v>8411.7647185000169</v>
      </c>
      <c r="Z78" s="8">
        <f t="shared" si="111"/>
        <v>133333.33353333958</v>
      </c>
      <c r="AA78" s="7">
        <f t="shared" si="112"/>
        <v>777.77777894448093</v>
      </c>
      <c r="AB78" s="69">
        <f t="shared" si="113"/>
        <v>333.33333383334895</v>
      </c>
      <c r="AC78" s="28">
        <f t="shared" si="92"/>
        <v>0</v>
      </c>
      <c r="AD78" s="28">
        <f t="shared" si="114"/>
        <v>8620.9150456111493</v>
      </c>
      <c r="AE78" s="69">
        <f t="shared" si="93"/>
        <v>8176.4706005000162</v>
      </c>
      <c r="AF78" s="8">
        <f t="shared" si="115"/>
        <v>39215.686333339545</v>
      </c>
      <c r="AG78" s="7">
        <f t="shared" si="116"/>
        <v>228.75817027781403</v>
      </c>
      <c r="AH78" s="69">
        <f t="shared" si="117"/>
        <v>98.039215833348862</v>
      </c>
      <c r="AI78" s="28">
        <f t="shared" si="94"/>
        <v>0</v>
      </c>
      <c r="AJ78" s="28">
        <f t="shared" si="118"/>
        <v>8071.8954369444818</v>
      </c>
      <c r="AK78" s="78">
        <f t="shared" si="95"/>
        <v>7941.1764825000164</v>
      </c>
      <c r="AL78" s="67"/>
      <c r="AM78" s="67"/>
      <c r="AN78" s="67"/>
      <c r="AO78" s="67"/>
      <c r="AP78" s="67"/>
      <c r="AQ78" s="12"/>
      <c r="AR78" s="12"/>
      <c r="AS78" s="12"/>
      <c r="AT78" s="12"/>
      <c r="AU78" s="12"/>
      <c r="AV78" s="12"/>
      <c r="AW78" s="12"/>
      <c r="AX78" s="12"/>
      <c r="AY78" s="12"/>
      <c r="AZ78" s="12"/>
      <c r="BA78" s="12"/>
      <c r="BB78" s="12"/>
      <c r="BC78" s="12"/>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row>
    <row r="79" spans="1:260" s="2" customFormat="1" ht="15" x14ac:dyDescent="0.25">
      <c r="A79" s="61" t="s">
        <v>73</v>
      </c>
      <c r="B79" s="8">
        <f t="shared" si="96"/>
        <v>501960.78506667336</v>
      </c>
      <c r="C79" s="7">
        <f t="shared" si="97"/>
        <v>2928.1045795555947</v>
      </c>
      <c r="D79" s="69">
        <f t="shared" si="98"/>
        <v>1254.9019626666834</v>
      </c>
      <c r="E79" s="28">
        <f t="shared" si="84"/>
        <v>0</v>
      </c>
      <c r="F79" s="28">
        <f t="shared" si="119"/>
        <v>10771.241846222263</v>
      </c>
      <c r="G79" s="69">
        <f t="shared" si="85"/>
        <v>9098.0392293333516</v>
      </c>
      <c r="H79" s="8">
        <f t="shared" si="99"/>
        <v>407843.13786667312</v>
      </c>
      <c r="I79" s="7">
        <f t="shared" si="100"/>
        <v>2379.0849708889268</v>
      </c>
      <c r="J79" s="69">
        <f t="shared" si="101"/>
        <v>1019.6078446666828</v>
      </c>
      <c r="K79" s="28">
        <f t="shared" si="86"/>
        <v>0</v>
      </c>
      <c r="L79" s="28">
        <f t="shared" si="102"/>
        <v>10222.222237555594</v>
      </c>
      <c r="M79" s="69">
        <f t="shared" si="87"/>
        <v>8862.74511133335</v>
      </c>
      <c r="N79" s="8">
        <f t="shared" si="103"/>
        <v>313725.49066667288</v>
      </c>
      <c r="O79" s="7">
        <f t="shared" si="104"/>
        <v>1830.0653622222585</v>
      </c>
      <c r="P79" s="69">
        <f t="shared" si="105"/>
        <v>784.31372666668221</v>
      </c>
      <c r="Q79" s="28">
        <f t="shared" si="88"/>
        <v>0</v>
      </c>
      <c r="R79" s="28">
        <f t="shared" si="106"/>
        <v>9673.2026288889265</v>
      </c>
      <c r="S79" s="69">
        <f t="shared" si="89"/>
        <v>8627.4509933333502</v>
      </c>
      <c r="T79" s="8">
        <f t="shared" si="107"/>
        <v>219607.84346667281</v>
      </c>
      <c r="U79" s="7">
        <f t="shared" si="108"/>
        <v>1281.0457535555915</v>
      </c>
      <c r="V79" s="69">
        <f t="shared" si="109"/>
        <v>549.01960866668207</v>
      </c>
      <c r="W79" s="28">
        <f t="shared" si="90"/>
        <v>0</v>
      </c>
      <c r="X79" s="28">
        <f t="shared" si="110"/>
        <v>9124.1830202222591</v>
      </c>
      <c r="Y79" s="69">
        <f t="shared" si="91"/>
        <v>8392.1568753333504</v>
      </c>
      <c r="Z79" s="8">
        <f t="shared" si="111"/>
        <v>125490.19626667291</v>
      </c>
      <c r="AA79" s="7">
        <f t="shared" si="112"/>
        <v>732.02614488892539</v>
      </c>
      <c r="AB79" s="69">
        <f t="shared" si="113"/>
        <v>313.72549066668228</v>
      </c>
      <c r="AC79" s="28">
        <f t="shared" si="92"/>
        <v>0</v>
      </c>
      <c r="AD79" s="28">
        <f t="shared" si="114"/>
        <v>8575.1634115555935</v>
      </c>
      <c r="AE79" s="69">
        <f t="shared" si="93"/>
        <v>8156.8627573333497</v>
      </c>
      <c r="AF79" s="8">
        <f t="shared" si="115"/>
        <v>31372.549066672877</v>
      </c>
      <c r="AG79" s="7">
        <f t="shared" si="116"/>
        <v>183.00653622225846</v>
      </c>
      <c r="AH79" s="69">
        <f t="shared" si="117"/>
        <v>78.431372666682194</v>
      </c>
      <c r="AI79" s="28">
        <f t="shared" si="94"/>
        <v>0</v>
      </c>
      <c r="AJ79" s="28">
        <f t="shared" si="118"/>
        <v>8026.1438028889261</v>
      </c>
      <c r="AK79" s="78">
        <f t="shared" si="95"/>
        <v>7921.5686393333499</v>
      </c>
      <c r="AL79" s="67"/>
      <c r="AM79" s="67"/>
      <c r="AN79" s="67"/>
      <c r="AO79" s="67"/>
      <c r="AP79" s="67"/>
      <c r="AQ79" s="12"/>
      <c r="AR79" s="12"/>
      <c r="AS79" s="12"/>
      <c r="AT79" s="12"/>
      <c r="AU79" s="12"/>
      <c r="AV79" s="12"/>
      <c r="AW79" s="12"/>
      <c r="AX79" s="12"/>
      <c r="AY79" s="12"/>
      <c r="AZ79" s="12"/>
      <c r="BA79" s="12"/>
      <c r="BB79" s="12"/>
      <c r="BC79" s="12"/>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row>
    <row r="80" spans="1:260" s="2" customFormat="1" ht="15" x14ac:dyDescent="0.25">
      <c r="A80" s="61" t="s">
        <v>74</v>
      </c>
      <c r="B80" s="8">
        <f t="shared" si="96"/>
        <v>494117.64780000667</v>
      </c>
      <c r="C80" s="7">
        <f t="shared" si="97"/>
        <v>2882.3529455000389</v>
      </c>
      <c r="D80" s="69">
        <f t="shared" si="98"/>
        <v>1235.2941195000167</v>
      </c>
      <c r="E80" s="28">
        <f t="shared" si="84"/>
        <v>0</v>
      </c>
      <c r="F80" s="28">
        <f t="shared" si="119"/>
        <v>10725.490212166707</v>
      </c>
      <c r="G80" s="69">
        <f t="shared" si="85"/>
        <v>9078.4313861666851</v>
      </c>
      <c r="H80" s="8">
        <f t="shared" si="99"/>
        <v>400000.00060000643</v>
      </c>
      <c r="I80" s="7">
        <f t="shared" si="100"/>
        <v>2333.333336833371</v>
      </c>
      <c r="J80" s="69">
        <f t="shared" si="101"/>
        <v>1000.0000015000161</v>
      </c>
      <c r="K80" s="28">
        <f t="shared" si="86"/>
        <v>0</v>
      </c>
      <c r="L80" s="28">
        <f t="shared" si="102"/>
        <v>10176.470603500038</v>
      </c>
      <c r="M80" s="69">
        <f t="shared" si="87"/>
        <v>8843.1372681666835</v>
      </c>
      <c r="N80" s="8">
        <f t="shared" si="103"/>
        <v>305882.35340000619</v>
      </c>
      <c r="O80" s="7">
        <f t="shared" si="104"/>
        <v>1784.313728166703</v>
      </c>
      <c r="P80" s="69">
        <f t="shared" si="105"/>
        <v>764.70588350001549</v>
      </c>
      <c r="Q80" s="28">
        <f t="shared" si="88"/>
        <v>0</v>
      </c>
      <c r="R80" s="28">
        <f t="shared" si="106"/>
        <v>9627.4509948333707</v>
      </c>
      <c r="S80" s="69">
        <f t="shared" si="89"/>
        <v>8607.8431501666837</v>
      </c>
      <c r="T80" s="8">
        <f t="shared" si="107"/>
        <v>211764.70620000616</v>
      </c>
      <c r="U80" s="7">
        <f t="shared" si="108"/>
        <v>1235.294119500036</v>
      </c>
      <c r="V80" s="69">
        <f t="shared" si="109"/>
        <v>529.41176550001535</v>
      </c>
      <c r="W80" s="28">
        <f t="shared" si="90"/>
        <v>0</v>
      </c>
      <c r="X80" s="28">
        <f t="shared" si="110"/>
        <v>9078.4313861667033</v>
      </c>
      <c r="Y80" s="69">
        <f t="shared" si="91"/>
        <v>8372.5490321666821</v>
      </c>
      <c r="Z80" s="8">
        <f t="shared" si="111"/>
        <v>117647.05900000624</v>
      </c>
      <c r="AA80" s="7">
        <f t="shared" si="112"/>
        <v>686.27451083336973</v>
      </c>
      <c r="AB80" s="69">
        <f t="shared" si="113"/>
        <v>294.11764750001561</v>
      </c>
      <c r="AC80" s="28">
        <f t="shared" si="92"/>
        <v>0</v>
      </c>
      <c r="AD80" s="28">
        <f t="shared" si="114"/>
        <v>8529.4117775000377</v>
      </c>
      <c r="AE80" s="69">
        <f t="shared" si="93"/>
        <v>8137.2549141666832</v>
      </c>
      <c r="AF80" s="8">
        <f t="shared" si="115"/>
        <v>23529.411800006208</v>
      </c>
      <c r="AG80" s="7">
        <f t="shared" si="116"/>
        <v>137.25490216670289</v>
      </c>
      <c r="AH80" s="69">
        <f t="shared" si="117"/>
        <v>58.823529500015525</v>
      </c>
      <c r="AI80" s="28">
        <f t="shared" si="94"/>
        <v>0</v>
      </c>
      <c r="AJ80" s="28">
        <f t="shared" si="118"/>
        <v>7980.3921688333703</v>
      </c>
      <c r="AK80" s="78">
        <f t="shared" si="95"/>
        <v>7901.9607961666834</v>
      </c>
      <c r="AL80" s="67"/>
      <c r="AM80" s="67"/>
      <c r="AN80" s="67"/>
      <c r="AO80" s="67"/>
      <c r="AP80" s="67"/>
      <c r="AQ80" s="12"/>
      <c r="AR80" s="12"/>
      <c r="AS80" s="12"/>
      <c r="AT80" s="12"/>
      <c r="AU80" s="12"/>
      <c r="AV80" s="12"/>
      <c r="AW80" s="12"/>
      <c r="AX80" s="12"/>
      <c r="AY80" s="12"/>
      <c r="AZ80" s="12"/>
      <c r="BA80" s="12"/>
      <c r="BB80" s="12"/>
      <c r="BC80" s="12"/>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row>
    <row r="81" spans="1:260" s="2" customFormat="1" ht="15" x14ac:dyDescent="0.25">
      <c r="A81" s="61" t="s">
        <v>75</v>
      </c>
      <c r="B81" s="8">
        <f t="shared" si="96"/>
        <v>486274.51053333998</v>
      </c>
      <c r="C81" s="7">
        <f t="shared" si="97"/>
        <v>2836.6013114444831</v>
      </c>
      <c r="D81" s="69">
        <f t="shared" si="98"/>
        <v>1215.68627633335</v>
      </c>
      <c r="E81" s="28">
        <f t="shared" si="84"/>
        <v>0</v>
      </c>
      <c r="F81" s="28">
        <f t="shared" si="119"/>
        <v>10679.738578111152</v>
      </c>
      <c r="G81" s="69">
        <f t="shared" si="85"/>
        <v>9058.8235430000168</v>
      </c>
      <c r="H81" s="8">
        <f t="shared" si="99"/>
        <v>392156.86333333974</v>
      </c>
      <c r="I81" s="7">
        <f t="shared" si="100"/>
        <v>2287.5817027778153</v>
      </c>
      <c r="J81" s="69">
        <f t="shared" si="101"/>
        <v>980.39215833334936</v>
      </c>
      <c r="K81" s="28">
        <f t="shared" si="86"/>
        <v>0</v>
      </c>
      <c r="L81" s="28">
        <f t="shared" si="102"/>
        <v>10130.718969444482</v>
      </c>
      <c r="M81" s="69">
        <f t="shared" si="87"/>
        <v>8823.529425000017</v>
      </c>
      <c r="N81" s="8">
        <f t="shared" si="103"/>
        <v>298039.21613333951</v>
      </c>
      <c r="O81" s="7">
        <f t="shared" si="104"/>
        <v>1738.5620941111472</v>
      </c>
      <c r="P81" s="69">
        <f t="shared" si="105"/>
        <v>745.09804033334876</v>
      </c>
      <c r="Q81" s="28">
        <f t="shared" si="88"/>
        <v>0</v>
      </c>
      <c r="R81" s="28">
        <f t="shared" si="106"/>
        <v>9581.6993607778149</v>
      </c>
      <c r="S81" s="69">
        <f t="shared" si="89"/>
        <v>8588.2353070000172</v>
      </c>
      <c r="T81" s="8">
        <f t="shared" si="107"/>
        <v>203921.5689333395</v>
      </c>
      <c r="U81" s="7">
        <f t="shared" si="108"/>
        <v>1189.5424854444805</v>
      </c>
      <c r="V81" s="69">
        <f t="shared" si="109"/>
        <v>509.80392233334874</v>
      </c>
      <c r="W81" s="28">
        <f t="shared" si="90"/>
        <v>0</v>
      </c>
      <c r="X81" s="28">
        <f t="shared" si="110"/>
        <v>9032.6797521111475</v>
      </c>
      <c r="Y81" s="69">
        <f t="shared" si="91"/>
        <v>8352.9411890000156</v>
      </c>
      <c r="Z81" s="8">
        <f t="shared" si="111"/>
        <v>109803.92173333956</v>
      </c>
      <c r="AA81" s="7">
        <f t="shared" si="112"/>
        <v>640.52287677781419</v>
      </c>
      <c r="AB81" s="69">
        <f t="shared" si="113"/>
        <v>274.50980433334894</v>
      </c>
      <c r="AC81" s="28">
        <f t="shared" si="92"/>
        <v>0</v>
      </c>
      <c r="AD81" s="28">
        <f t="shared" si="114"/>
        <v>8483.6601434444819</v>
      </c>
      <c r="AE81" s="69">
        <f t="shared" si="93"/>
        <v>8117.6470710000167</v>
      </c>
      <c r="AF81" s="8">
        <f t="shared" si="115"/>
        <v>15686.27453333954</v>
      </c>
      <c r="AG81" s="7">
        <f t="shared" si="116"/>
        <v>91.503268111147321</v>
      </c>
      <c r="AH81" s="69">
        <f t="shared" si="117"/>
        <v>39.215686333348849</v>
      </c>
      <c r="AI81" s="28">
        <f t="shared" si="94"/>
        <v>0</v>
      </c>
      <c r="AJ81" s="28">
        <f t="shared" si="118"/>
        <v>7934.6405347778145</v>
      </c>
      <c r="AK81" s="78">
        <f t="shared" si="95"/>
        <v>7882.352953000016</v>
      </c>
      <c r="AL81" s="67"/>
      <c r="AM81" s="67"/>
      <c r="AN81" s="67"/>
      <c r="AO81" s="67"/>
      <c r="AP81" s="67"/>
      <c r="AQ81" s="12"/>
      <c r="AR81" s="12"/>
      <c r="AS81" s="12"/>
      <c r="AT81" s="12"/>
      <c r="AU81" s="12"/>
      <c r="AV81" s="12"/>
      <c r="AW81" s="12"/>
      <c r="AX81" s="12"/>
      <c r="AY81" s="12"/>
      <c r="AZ81" s="12"/>
      <c r="BA81" s="12"/>
      <c r="BB81" s="12"/>
      <c r="BC81" s="12"/>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row>
    <row r="82" spans="1:260" s="2" customFormat="1" ht="15" x14ac:dyDescent="0.25">
      <c r="A82" s="61" t="s">
        <v>76</v>
      </c>
      <c r="B82" s="8">
        <f t="shared" si="96"/>
        <v>478431.3732666733</v>
      </c>
      <c r="C82" s="7">
        <f t="shared" si="97"/>
        <v>2790.8496773889278</v>
      </c>
      <c r="D82" s="69">
        <f t="shared" si="98"/>
        <v>1196.0784331666832</v>
      </c>
      <c r="E82" s="28">
        <f t="shared" si="84"/>
        <v>0</v>
      </c>
      <c r="F82" s="28">
        <f t="shared" si="119"/>
        <v>10633.986944055596</v>
      </c>
      <c r="G82" s="69">
        <f t="shared" si="85"/>
        <v>9039.2156998333503</v>
      </c>
      <c r="H82" s="8">
        <f t="shared" si="99"/>
        <v>384313.72606667306</v>
      </c>
      <c r="I82" s="7">
        <f t="shared" si="100"/>
        <v>2241.8300687222595</v>
      </c>
      <c r="J82" s="69">
        <f t="shared" si="101"/>
        <v>960.78431516668263</v>
      </c>
      <c r="K82" s="28">
        <f t="shared" si="86"/>
        <v>0</v>
      </c>
      <c r="L82" s="28">
        <f t="shared" si="102"/>
        <v>10084.967335388927</v>
      </c>
      <c r="M82" s="69">
        <f t="shared" si="87"/>
        <v>8803.9215818333505</v>
      </c>
      <c r="N82" s="8">
        <f t="shared" si="103"/>
        <v>290196.07886667282</v>
      </c>
      <c r="O82" s="7">
        <f t="shared" si="104"/>
        <v>1692.8104600555914</v>
      </c>
      <c r="P82" s="69">
        <f t="shared" si="105"/>
        <v>725.49019716668204</v>
      </c>
      <c r="Q82" s="28">
        <f t="shared" si="88"/>
        <v>0</v>
      </c>
      <c r="R82" s="28">
        <f t="shared" si="106"/>
        <v>9535.9477267222592</v>
      </c>
      <c r="S82" s="69">
        <f t="shared" si="89"/>
        <v>8568.6274638333489</v>
      </c>
      <c r="T82" s="8">
        <f t="shared" si="107"/>
        <v>196078.43166667284</v>
      </c>
      <c r="U82" s="7">
        <f t="shared" si="108"/>
        <v>1143.7908513889249</v>
      </c>
      <c r="V82" s="69">
        <f t="shared" si="109"/>
        <v>490.19607916668213</v>
      </c>
      <c r="W82" s="28">
        <f t="shared" si="90"/>
        <v>0</v>
      </c>
      <c r="X82" s="28">
        <f t="shared" si="110"/>
        <v>8986.9281180555918</v>
      </c>
      <c r="Y82" s="69">
        <f t="shared" si="91"/>
        <v>8333.3333458333491</v>
      </c>
      <c r="Z82" s="8">
        <f t="shared" si="111"/>
        <v>101960.78446667289</v>
      </c>
      <c r="AA82" s="7">
        <f t="shared" si="112"/>
        <v>594.77124272225853</v>
      </c>
      <c r="AB82" s="69">
        <f t="shared" si="113"/>
        <v>254.90196116668224</v>
      </c>
      <c r="AC82" s="28">
        <f t="shared" si="92"/>
        <v>0</v>
      </c>
      <c r="AD82" s="28">
        <f t="shared" si="114"/>
        <v>8437.9085093889262</v>
      </c>
      <c r="AE82" s="69">
        <f t="shared" si="93"/>
        <v>8098.0392278333502</v>
      </c>
      <c r="AF82" s="8">
        <f t="shared" si="115"/>
        <v>7843.1372666728721</v>
      </c>
      <c r="AG82" s="7">
        <f t="shared" si="116"/>
        <v>45.751634055591758</v>
      </c>
      <c r="AH82" s="69">
        <f t="shared" si="117"/>
        <v>19.60784316668218</v>
      </c>
      <c r="AI82" s="28">
        <f t="shared" si="94"/>
        <v>3786</v>
      </c>
      <c r="AJ82" s="28">
        <f t="shared" si="118"/>
        <v>11674.888900722259</v>
      </c>
      <c r="AK82" s="78">
        <f t="shared" si="95"/>
        <v>11648.745109833349</v>
      </c>
      <c r="AL82" s="67"/>
      <c r="AM82" s="67"/>
      <c r="AN82" s="67"/>
      <c r="AO82" s="67"/>
      <c r="AP82" s="67"/>
      <c r="AQ82" s="12"/>
      <c r="AR82" s="12"/>
      <c r="AS82" s="12"/>
      <c r="AT82" s="12"/>
      <c r="AU82" s="12"/>
      <c r="AV82" s="12"/>
      <c r="AW82" s="12"/>
      <c r="AX82" s="12"/>
      <c r="AY82" s="12"/>
      <c r="AZ82" s="12"/>
      <c r="BA82" s="12"/>
      <c r="BB82" s="12"/>
      <c r="BC82" s="1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row>
    <row r="83" spans="1:260" s="2" customFormat="1" ht="15.75" thickBot="1" x14ac:dyDescent="0.3">
      <c r="A83" s="29" t="s">
        <v>19</v>
      </c>
      <c r="B83" s="10"/>
      <c r="C83" s="11">
        <f>SUM(C71:C82)</f>
        <v>36509.803976333802</v>
      </c>
      <c r="D83" s="70">
        <f>SUM(D71:D82)</f>
        <v>15647.0588470002</v>
      </c>
      <c r="E83" s="30">
        <f>SUM(E71:E82)</f>
        <v>5882.3529500000004</v>
      </c>
      <c r="F83" s="30">
        <f>SUM(F71:F82)</f>
        <v>136509.80412633382</v>
      </c>
      <c r="G83" s="71">
        <f>SUM(G71:G82)</f>
        <v>115647.05899700022</v>
      </c>
      <c r="H83" s="10"/>
      <c r="I83" s="11">
        <f>SUM(I71:I82)</f>
        <v>29921.568672333782</v>
      </c>
      <c r="J83" s="70">
        <f>SUM(J71:J82)</f>
        <v>12823.529431000195</v>
      </c>
      <c r="K83" s="30">
        <f>SUM(K71:K82)</f>
        <v>5882.3529500000004</v>
      </c>
      <c r="L83" s="30">
        <f>SUM(L71:L82)</f>
        <v>129921.56882233379</v>
      </c>
      <c r="M83" s="71">
        <f>SUM(M71:M82)</f>
        <v>112823.5295810002</v>
      </c>
      <c r="N83" s="10"/>
      <c r="O83" s="11">
        <f>SUM(O71:O82)</f>
        <v>23333.333368333777</v>
      </c>
      <c r="P83" s="70">
        <f>SUM(P71:P82)</f>
        <v>10000.000015000189</v>
      </c>
      <c r="Q83" s="30">
        <f>SUM(Q71:Q82)</f>
        <v>5882.3529500000004</v>
      </c>
      <c r="R83" s="30">
        <f>SUM(R71:R82)</f>
        <v>123333.33351833378</v>
      </c>
      <c r="S83" s="71">
        <f>SUM(S71:S82)</f>
        <v>110000.00016500018</v>
      </c>
      <c r="T83" s="10"/>
      <c r="U83" s="11">
        <f>SUM(U71:U82)</f>
        <v>16745.098064333761</v>
      </c>
      <c r="V83" s="70">
        <f>SUM(V71:V82)</f>
        <v>7176.4705990001848</v>
      </c>
      <c r="W83" s="30">
        <f>SUM(W71:W82)</f>
        <v>5882.3529500000004</v>
      </c>
      <c r="X83" s="30">
        <f>SUM(X71:X82)</f>
        <v>116745.09821433376</v>
      </c>
      <c r="Y83" s="71">
        <f>SUM(Y71:Y82)</f>
        <v>107176.47074900022</v>
      </c>
      <c r="Z83" s="10"/>
      <c r="AA83" s="11">
        <f>SUM(AA71:AA82)</f>
        <v>10156.862760333766</v>
      </c>
      <c r="AB83" s="70">
        <f>SUM(AB71:AB82)</f>
        <v>4352.9411830001873</v>
      </c>
      <c r="AC83" s="30">
        <f>SUM(AC71:AC82)</f>
        <v>5882.3529500000004</v>
      </c>
      <c r="AD83" s="30">
        <f>SUM(AD71:AD82)</f>
        <v>110156.86291033377</v>
      </c>
      <c r="AE83" s="71">
        <f>SUM(AE71:AE82)</f>
        <v>104352.94133300018</v>
      </c>
      <c r="AF83" s="10"/>
      <c r="AG83" s="11">
        <f>SUM(AG71:AG82)</f>
        <v>3568.6274563337679</v>
      </c>
      <c r="AH83" s="70">
        <f>SUM(AH71:AH82)</f>
        <v>1529.4117670001863</v>
      </c>
      <c r="AI83" s="30">
        <f>SUM(AI71:AI82)</f>
        <v>9668.3529500000004</v>
      </c>
      <c r="AJ83" s="30">
        <f>SUM(AJ71:AJ82)</f>
        <v>107354.62760633377</v>
      </c>
      <c r="AK83" s="83">
        <f>SUM(AK71:AK82)</f>
        <v>105315.41191700018</v>
      </c>
      <c r="AL83" s="13"/>
      <c r="AM83" s="13"/>
      <c r="AN83" s="13"/>
      <c r="AO83" s="12"/>
      <c r="AP83" s="12"/>
      <c r="AQ83" s="12"/>
      <c r="AR83" s="12"/>
      <c r="AS83" s="12"/>
      <c r="AT83" s="12"/>
      <c r="AU83" s="12"/>
      <c r="AV83" s="12"/>
      <c r="AW83" s="12"/>
      <c r="AX83" s="12"/>
      <c r="AY83" s="12"/>
      <c r="AZ83" s="12"/>
      <c r="BA83" s="12"/>
      <c r="BB83" s="12"/>
      <c r="BC83" s="12"/>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row>
    <row r="84" spans="1:260" s="2" customFormat="1" ht="33.75" customHeight="1" x14ac:dyDescent="0.25">
      <c r="A84" s="41"/>
      <c r="B84" s="41"/>
      <c r="C84" s="41"/>
      <c r="D84" s="41"/>
      <c r="E84" s="41"/>
      <c r="F84" s="41"/>
      <c r="G84" s="41"/>
      <c r="H84" s="41"/>
      <c r="I84" s="41"/>
      <c r="J84" s="41"/>
      <c r="K84" s="41"/>
      <c r="L84" s="41"/>
      <c r="M84" s="41"/>
      <c r="N84" s="226" t="s">
        <v>101</v>
      </c>
      <c r="O84" s="226"/>
      <c r="P84" s="41"/>
      <c r="Q84" s="41"/>
      <c r="R84" s="41"/>
      <c r="S84" s="41"/>
      <c r="T84" s="41"/>
      <c r="U84" s="41"/>
      <c r="V84" s="41"/>
      <c r="W84" s="41"/>
      <c r="X84" s="41"/>
      <c r="Y84" s="41"/>
      <c r="Z84" s="41"/>
      <c r="AA84" s="41"/>
      <c r="AB84" s="41"/>
      <c r="AC84" s="41"/>
      <c r="AD84" s="41"/>
      <c r="AE84" s="41"/>
      <c r="AF84" s="41"/>
      <c r="AG84" s="41"/>
      <c r="AH84" s="41"/>
      <c r="AI84" s="41"/>
      <c r="AJ84" s="41"/>
      <c r="AK84" s="41"/>
      <c r="AL84" s="80"/>
      <c r="AM84" s="80"/>
      <c r="AN84" s="80"/>
      <c r="AO84" s="80"/>
      <c r="AP84" s="12"/>
      <c r="AQ84" s="19"/>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row>
    <row r="85" spans="1:260" s="2" customFormat="1" ht="45" x14ac:dyDescent="0.25">
      <c r="A85" s="41"/>
      <c r="B85" s="41"/>
      <c r="C85" s="41"/>
      <c r="D85" s="41"/>
      <c r="E85" s="41"/>
      <c r="F85" s="41"/>
      <c r="G85" s="41"/>
      <c r="H85" s="41"/>
      <c r="I85" s="41"/>
      <c r="J85" s="41"/>
      <c r="K85" s="41"/>
      <c r="L85" s="41"/>
      <c r="M85" s="41"/>
      <c r="N85" s="88" t="s">
        <v>99</v>
      </c>
      <c r="O85" s="89" t="s">
        <v>100</v>
      </c>
      <c r="P85" s="41"/>
      <c r="Q85" s="41"/>
      <c r="R85" s="41"/>
      <c r="S85" s="41"/>
      <c r="T85" s="41"/>
      <c r="U85" s="41"/>
      <c r="V85" s="41"/>
      <c r="W85" s="41"/>
      <c r="X85" s="41"/>
      <c r="Y85" s="41"/>
      <c r="Z85" s="41"/>
      <c r="AA85" s="41"/>
      <c r="AB85" s="41"/>
      <c r="AC85" s="41"/>
      <c r="AD85" s="41"/>
      <c r="AE85" s="41"/>
      <c r="AF85" s="41"/>
      <c r="AG85" s="41"/>
      <c r="AH85" s="41"/>
      <c r="AI85" s="41"/>
      <c r="AJ85" s="41"/>
      <c r="AK85" s="41"/>
      <c r="AL85" s="80"/>
      <c r="AM85" s="80"/>
      <c r="AN85" s="80"/>
      <c r="AO85" s="80"/>
      <c r="AP85" s="12"/>
      <c r="AQ85" s="19"/>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row>
    <row r="86" spans="1:260" s="2" customFormat="1" ht="42.75" customHeight="1" x14ac:dyDescent="0.25">
      <c r="A86" s="146" t="s">
        <v>106</v>
      </c>
      <c r="B86" s="146"/>
      <c r="C86" s="146"/>
      <c r="D86" s="146"/>
      <c r="E86" s="146"/>
      <c r="F86" s="146"/>
      <c r="G86" s="146"/>
      <c r="H86" s="146"/>
      <c r="I86" s="146"/>
      <c r="J86" s="146"/>
      <c r="K86" s="146"/>
      <c r="L86" s="146"/>
      <c r="M86" s="146"/>
      <c r="N86" s="40">
        <f>N87+N88</f>
        <v>1498650.4335866726</v>
      </c>
      <c r="O86" s="86">
        <f>O87+O88</f>
        <v>742572.00108000275</v>
      </c>
      <c r="P86" s="41"/>
      <c r="Q86" s="41"/>
      <c r="R86" s="41"/>
      <c r="S86" s="41"/>
      <c r="T86" s="41"/>
      <c r="U86" s="41"/>
      <c r="V86" s="41"/>
      <c r="W86" s="41"/>
      <c r="X86" s="41"/>
      <c r="Y86" s="41"/>
      <c r="Z86" s="41"/>
      <c r="AA86" s="41"/>
      <c r="AB86" s="41"/>
      <c r="AC86" s="41"/>
      <c r="AD86" s="41"/>
      <c r="AE86" s="41"/>
      <c r="AF86" s="41"/>
      <c r="AG86" s="41"/>
      <c r="AH86" s="41"/>
      <c r="AI86" s="41"/>
      <c r="AJ86" s="41"/>
      <c r="AK86" s="41"/>
      <c r="AL86" s="80"/>
      <c r="AM86" s="80"/>
      <c r="AN86" s="80"/>
      <c r="AO86" s="80"/>
      <c r="AP86" s="12"/>
      <c r="AQ86" s="19"/>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row>
    <row r="87" spans="1:260" s="2" customFormat="1" ht="30.75" customHeight="1" x14ac:dyDescent="0.25">
      <c r="A87" s="146" t="s">
        <v>107</v>
      </c>
      <c r="B87" s="146"/>
      <c r="C87" s="146"/>
      <c r="D87" s="146"/>
      <c r="E87" s="146"/>
      <c r="F87" s="146"/>
      <c r="G87" s="146"/>
      <c r="H87" s="146"/>
      <c r="I87" s="146"/>
      <c r="J87" s="146"/>
      <c r="K87" s="146"/>
      <c r="L87" s="146"/>
      <c r="M87" s="146"/>
      <c r="N87" s="40">
        <f>C53+I53+O53+U53+AA53+AG53+AM53+C68+I68+O68+U68+AA68+AG68+AM68+C83+I83+O83+U83+AA83+AG83+AM83+$M$23*sumkred2+$M$24+$M$25*sumkred2</f>
        <v>1332549.0216066726</v>
      </c>
      <c r="O87" s="86">
        <f>D53+J53+P53+V53+AB53+AH53+AN53+D68+J68+P68+V68+AB68+AH68+AN68+D83+J83+P83+V83+AB83+AH83+AN83+$M$23*sumkred2+$M$24+$M$25*sumkred2</f>
        <v>576470.58910000278</v>
      </c>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row>
    <row r="88" spans="1:260" s="2" customFormat="1" ht="30.75" customHeight="1" x14ac:dyDescent="0.25">
      <c r="A88" s="146" t="s">
        <v>108</v>
      </c>
      <c r="B88" s="146"/>
      <c r="C88" s="146"/>
      <c r="D88" s="146"/>
      <c r="E88" s="146"/>
      <c r="F88" s="146"/>
      <c r="G88" s="146"/>
      <c r="H88" s="146"/>
      <c r="I88" s="146"/>
      <c r="J88" s="146"/>
      <c r="K88" s="146"/>
      <c r="L88" s="146"/>
      <c r="M88" s="146"/>
      <c r="N88" s="40">
        <f>E53+K53+Q53+W53+AC53+AI53+AO53+E68+K68+Q68+W68+AC68+AI68+AO68+E83+K83+Q83+W83+AC83+AI83+AO83-($M$23*sumkred2+$M$24+$M$25*sumkred2)</f>
        <v>166101.41198</v>
      </c>
      <c r="O88" s="86">
        <f>E53+K53+Q53+W53+AC53+AI53+AO53+E68+K68+Q68+W68+AC68+AI68+AO68+E83+K83+Q83+W83+AC83+AI83+AO83-($M$23*sumkred2+$M$24+$M$25*sumkred2)</f>
        <v>166101.41198</v>
      </c>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row>
    <row r="89" spans="1:260" s="2" customFormat="1" ht="29.25" customHeight="1" x14ac:dyDescent="0.25">
      <c r="A89" s="146" t="s">
        <v>5</v>
      </c>
      <c r="B89" s="146"/>
      <c r="C89" s="146"/>
      <c r="D89" s="146"/>
      <c r="E89" s="146"/>
      <c r="F89" s="146"/>
      <c r="G89" s="146"/>
      <c r="H89" s="146"/>
      <c r="I89" s="146"/>
      <c r="J89" s="146"/>
      <c r="K89" s="146"/>
      <c r="L89" s="146"/>
      <c r="M89" s="146"/>
      <c r="N89" s="40">
        <f>F53+L53+R53+X53+AD53+AJ53+AP53+F68+L68+R68+X68+AD68+AJ68+AP68+F83+L83+R83+X83+AD83+AJ83+AP83</f>
        <v>3381003.3775866725</v>
      </c>
      <c r="O89" s="86">
        <f>G53+M53+S53+Y53+AE53+AK53+AQ53+G68+M68+S68+Y68+AE68+AK68+AQ68+G83+M83+S83+Y83+AE83+AK83+AQ83</f>
        <v>2624924.9450800018</v>
      </c>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row>
    <row r="90" spans="1:260" s="2" customFormat="1" ht="25.5" customHeight="1" x14ac:dyDescent="0.25">
      <c r="A90" s="223" t="s">
        <v>77</v>
      </c>
      <c r="B90" s="223"/>
      <c r="C90" s="223"/>
      <c r="D90" s="223"/>
      <c r="E90" s="223"/>
      <c r="F90" s="223"/>
      <c r="G90" s="223"/>
      <c r="H90" s="223"/>
      <c r="I90" s="223"/>
      <c r="J90" s="223"/>
      <c r="K90" s="223"/>
      <c r="L90" s="223"/>
      <c r="M90" s="223"/>
      <c r="N90" s="52">
        <f ca="1">XIRR(C100:C340,B100:B340)</f>
        <v>8.2717141509056097E-2</v>
      </c>
      <c r="O90" s="87">
        <f ca="1">XIRR(D100:D340,B100:B340)</f>
        <v>4.0086969733238234E-2</v>
      </c>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row>
    <row r="91" spans="1:260" s="2" customFormat="1" ht="45.75" customHeight="1" x14ac:dyDescent="0.25">
      <c r="A91" s="146" t="s">
        <v>78</v>
      </c>
      <c r="B91" s="146"/>
      <c r="C91" s="146"/>
      <c r="D91" s="146"/>
      <c r="E91" s="146"/>
      <c r="F91" s="146"/>
      <c r="G91" s="146"/>
      <c r="H91" s="146"/>
      <c r="I91" s="146"/>
      <c r="J91" s="146"/>
      <c r="K91" s="146"/>
      <c r="L91" s="146"/>
      <c r="M91" s="146"/>
      <c r="N91" s="146"/>
      <c r="O91" s="224"/>
      <c r="P91" s="224"/>
      <c r="Q91" s="224"/>
      <c r="R91" s="224"/>
      <c r="S91" s="72"/>
      <c r="T91" s="41"/>
      <c r="U91" s="41"/>
      <c r="V91" s="41"/>
      <c r="W91" s="41"/>
      <c r="X91" s="41"/>
      <c r="Y91" s="41"/>
      <c r="Z91" s="41"/>
      <c r="AA91" s="41"/>
      <c r="AB91" s="41"/>
      <c r="AC91" s="41"/>
      <c r="AD91" s="41"/>
      <c r="AE91" s="41"/>
      <c r="AF91" s="41"/>
      <c r="AG91" s="41"/>
      <c r="AH91" s="41"/>
      <c r="AI91" s="41"/>
      <c r="AJ91" s="41"/>
      <c r="AK91" s="41"/>
      <c r="AL91" s="41"/>
      <c r="AM91" s="41"/>
      <c r="AN91" s="41"/>
      <c r="AO91" s="4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row>
    <row r="92" spans="1:260" s="2" customFormat="1" ht="54" customHeight="1" x14ac:dyDescent="0.25">
      <c r="A92" s="146" t="s">
        <v>79</v>
      </c>
      <c r="B92" s="146"/>
      <c r="C92" s="146"/>
      <c r="D92" s="146"/>
      <c r="E92" s="146"/>
      <c r="F92" s="146"/>
      <c r="G92" s="146"/>
      <c r="H92" s="146"/>
      <c r="I92" s="146"/>
      <c r="J92" s="146"/>
      <c r="K92" s="146"/>
      <c r="L92" s="146"/>
      <c r="M92" s="146"/>
      <c r="N92" s="146"/>
      <c r="O92" s="146"/>
      <c r="P92" s="146"/>
      <c r="Q92" s="146"/>
      <c r="R92" s="146"/>
      <c r="S92" s="73"/>
      <c r="T92" s="41"/>
      <c r="U92" s="41"/>
      <c r="V92" s="41"/>
      <c r="W92" s="41"/>
      <c r="X92" s="41"/>
      <c r="Y92" s="41"/>
      <c r="Z92" s="41"/>
      <c r="AA92" s="41"/>
      <c r="AB92" s="41"/>
      <c r="AC92" s="41"/>
      <c r="AD92" s="41"/>
      <c r="AE92" s="41"/>
      <c r="AF92" s="41"/>
      <c r="AG92" s="41"/>
      <c r="AH92" s="41"/>
      <c r="AI92" s="41"/>
      <c r="AJ92" s="41"/>
      <c r="AK92" s="41"/>
      <c r="AL92" s="41"/>
      <c r="AM92" s="41"/>
      <c r="AN92" s="41"/>
      <c r="AO92" s="41"/>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row>
    <row r="93" spans="1:260" s="2" customFormat="1" ht="39.75" customHeight="1" x14ac:dyDescent="0.25">
      <c r="A93" s="146" t="s">
        <v>80</v>
      </c>
      <c r="B93" s="146"/>
      <c r="C93" s="146"/>
      <c r="D93" s="146"/>
      <c r="E93" s="146"/>
      <c r="F93" s="146"/>
      <c r="G93" s="146"/>
      <c r="H93" s="146"/>
      <c r="I93" s="146"/>
      <c r="J93" s="146"/>
      <c r="K93" s="146"/>
      <c r="L93" s="146"/>
      <c r="M93" s="146"/>
      <c r="N93" s="146"/>
      <c r="O93" s="146"/>
      <c r="P93" s="146"/>
      <c r="Q93" s="146"/>
      <c r="R93" s="146"/>
      <c r="S93" s="73"/>
      <c r="T93" s="41"/>
      <c r="U93" s="41"/>
      <c r="V93" s="41"/>
      <c r="W93" s="41"/>
      <c r="X93" s="41"/>
      <c r="Y93" s="41"/>
      <c r="Z93" s="41"/>
      <c r="AA93" s="41"/>
      <c r="AB93" s="41"/>
      <c r="AC93" s="41"/>
      <c r="AD93" s="41"/>
      <c r="AE93" s="41"/>
      <c r="AF93" s="41"/>
      <c r="AG93" s="41"/>
      <c r="AH93" s="41"/>
      <c r="AI93" s="41"/>
      <c r="AJ93" s="41"/>
      <c r="AK93" s="41"/>
      <c r="AL93" s="41"/>
      <c r="AM93" s="41"/>
      <c r="AN93" s="41"/>
      <c r="AO93" s="41"/>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row>
    <row r="94" spans="1:260" s="2" customFormat="1" ht="15" customHeight="1" x14ac:dyDescent="0.2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row>
    <row r="95" spans="1:260" s="2" customFormat="1" ht="33.75" customHeight="1" x14ac:dyDescent="0.25">
      <c r="A95" s="147" t="s">
        <v>9</v>
      </c>
      <c r="B95" s="147"/>
      <c r="C95" s="225">
        <f ca="1">TODAY()</f>
        <v>45392</v>
      </c>
      <c r="D95" s="225"/>
      <c r="E95" s="225"/>
      <c r="F95" s="225"/>
      <c r="G95" s="225"/>
      <c r="H95" s="225"/>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row>
    <row r="96" spans="1:260" ht="15"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row>
    <row r="97" spans="1:259" s="2" customFormat="1" ht="30" customHeight="1" x14ac:dyDescent="0.25">
      <c r="A97" s="149" t="s">
        <v>10</v>
      </c>
      <c r="B97" s="149"/>
      <c r="C97" s="150"/>
      <c r="D97" s="150"/>
      <c r="E97" s="150"/>
      <c r="F97" s="150"/>
      <c r="G97" s="150"/>
      <c r="H97" s="150"/>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row>
    <row r="98" spans="1:259" s="2" customFormat="1" ht="15.75" customHeight="1" x14ac:dyDescent="0.25">
      <c r="A98" s="149"/>
      <c r="B98" s="149"/>
      <c r="C98" s="147" t="s">
        <v>46</v>
      </c>
      <c r="D98" s="147"/>
      <c r="E98" s="147"/>
      <c r="F98" s="147"/>
      <c r="G98" s="147"/>
      <c r="H98" s="147"/>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row>
    <row r="100" spans="1:259" s="2" customFormat="1" ht="15" hidden="1" x14ac:dyDescent="0.25">
      <c r="B100" s="36">
        <f ca="1">TODAY()</f>
        <v>45392</v>
      </c>
      <c r="C100" s="23">
        <f>-sumkred2+E41</f>
        <v>-1822390.4733500001</v>
      </c>
      <c r="D100" s="23">
        <f>-sumkred2+E41</f>
        <v>-1822390.4733500001</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row>
    <row r="101" spans="1:259" s="2" customFormat="1" ht="15" hidden="1" x14ac:dyDescent="0.25">
      <c r="A101" s="4">
        <v>1</v>
      </c>
      <c r="B101" s="37">
        <f ca="1">EDATE(B100,1)</f>
        <v>45422</v>
      </c>
      <c r="C101" s="38">
        <f>F41-E41</f>
        <v>18823.529440000013</v>
      </c>
      <c r="D101" s="38">
        <f>G41-E41</f>
        <v>12549.019626666675</v>
      </c>
      <c r="E101" s="2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row>
    <row r="102" spans="1:259" s="2" customFormat="1" ht="15" hidden="1" x14ac:dyDescent="0.25">
      <c r="A102" s="4">
        <v>2</v>
      </c>
      <c r="B102" s="37">
        <f ca="1">EDATE(B101,1)</f>
        <v>45453</v>
      </c>
      <c r="C102" s="38">
        <f t="shared" ref="C102:C112" si="120">F42</f>
        <v>18777.777805944446</v>
      </c>
      <c r="D102" s="38">
        <f t="shared" ref="D102:D112" si="121">G42</f>
        <v>12529.411783500002</v>
      </c>
      <c r="E102" s="2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row>
    <row r="103" spans="1:259" s="2" customFormat="1" ht="15" hidden="1" x14ac:dyDescent="0.25">
      <c r="A103" s="4">
        <v>3</v>
      </c>
      <c r="B103" s="37">
        <f t="shared" ref="B103:B166" ca="1" si="122">EDATE(B102,1)</f>
        <v>45483</v>
      </c>
      <c r="C103" s="38">
        <f t="shared" si="120"/>
        <v>18732.026171888891</v>
      </c>
      <c r="D103" s="38">
        <f t="shared" si="121"/>
        <v>12509.803940333335</v>
      </c>
      <c r="E103" s="2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row>
    <row r="104" spans="1:259" s="2" customFormat="1" ht="15" hidden="1" x14ac:dyDescent="0.25">
      <c r="A104" s="4">
        <v>4</v>
      </c>
      <c r="B104" s="37">
        <f t="shared" ca="1" si="122"/>
        <v>45514</v>
      </c>
      <c r="C104" s="38">
        <f t="shared" si="120"/>
        <v>18686.274537833335</v>
      </c>
      <c r="D104" s="38">
        <f t="shared" si="121"/>
        <v>12490.196097166669</v>
      </c>
      <c r="E104" s="2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row>
    <row r="105" spans="1:259" s="2" customFormat="1" ht="15" hidden="1" x14ac:dyDescent="0.25">
      <c r="A105" s="4">
        <v>5</v>
      </c>
      <c r="B105" s="37">
        <f t="shared" ca="1" si="122"/>
        <v>45545</v>
      </c>
      <c r="C105" s="38">
        <f t="shared" si="120"/>
        <v>18640.522903777779</v>
      </c>
      <c r="D105" s="38">
        <f t="shared" si="121"/>
        <v>12470.588254000002</v>
      </c>
      <c r="E105" s="2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row>
    <row r="106" spans="1:259" s="2" customFormat="1" ht="15" hidden="1" x14ac:dyDescent="0.25">
      <c r="A106" s="4">
        <v>6</v>
      </c>
      <c r="B106" s="37">
        <f t="shared" ca="1" si="122"/>
        <v>45575</v>
      </c>
      <c r="C106" s="38">
        <f t="shared" si="120"/>
        <v>18594.771269722227</v>
      </c>
      <c r="D106" s="38">
        <f t="shared" si="121"/>
        <v>12450.980410833336</v>
      </c>
      <c r="E106" s="2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row>
    <row r="107" spans="1:259" s="2" customFormat="1" ht="15" hidden="1" x14ac:dyDescent="0.25">
      <c r="A107" s="4">
        <v>7</v>
      </c>
      <c r="B107" s="37">
        <f t="shared" ca="1" si="122"/>
        <v>45606</v>
      </c>
      <c r="C107" s="38">
        <f t="shared" si="120"/>
        <v>18549.019635666671</v>
      </c>
      <c r="D107" s="38">
        <f t="shared" si="121"/>
        <v>12431.372567666669</v>
      </c>
      <c r="E107" s="2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row>
    <row r="108" spans="1:259" s="2" customFormat="1" ht="15" hidden="1" x14ac:dyDescent="0.25">
      <c r="A108" s="4">
        <v>8</v>
      </c>
      <c r="B108" s="37">
        <f t="shared" ca="1" si="122"/>
        <v>45636</v>
      </c>
      <c r="C108" s="38">
        <f t="shared" si="120"/>
        <v>18503.268001611115</v>
      </c>
      <c r="D108" s="38">
        <f t="shared" si="121"/>
        <v>12411.764724500001</v>
      </c>
      <c r="E108" s="2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row>
    <row r="109" spans="1:259" s="2" customFormat="1" ht="15" hidden="1" x14ac:dyDescent="0.25">
      <c r="A109" s="4">
        <v>9</v>
      </c>
      <c r="B109" s="37">
        <f t="shared" ca="1" si="122"/>
        <v>45667</v>
      </c>
      <c r="C109" s="38">
        <f t="shared" si="120"/>
        <v>18457.51636755556</v>
      </c>
      <c r="D109" s="38">
        <f t="shared" si="121"/>
        <v>12392.156881333336</v>
      </c>
      <c r="E109" s="2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row>
    <row r="110" spans="1:259" s="2" customFormat="1" ht="15" hidden="1" x14ac:dyDescent="0.25">
      <c r="A110" s="4">
        <v>10</v>
      </c>
      <c r="B110" s="37">
        <f t="shared" ca="1" si="122"/>
        <v>45698</v>
      </c>
      <c r="C110" s="38">
        <f t="shared" si="120"/>
        <v>18411.764733500004</v>
      </c>
      <c r="D110" s="38">
        <f t="shared" si="121"/>
        <v>12372.549038166668</v>
      </c>
      <c r="E110" s="2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row>
    <row r="111" spans="1:259" s="2" customFormat="1" ht="15" hidden="1" x14ac:dyDescent="0.25">
      <c r="A111" s="4">
        <v>11</v>
      </c>
      <c r="B111" s="37">
        <f t="shared" ca="1" si="122"/>
        <v>45726</v>
      </c>
      <c r="C111" s="38">
        <f t="shared" si="120"/>
        <v>18366.013099444448</v>
      </c>
      <c r="D111" s="38">
        <f t="shared" si="121"/>
        <v>12352.941195000003</v>
      </c>
      <c r="E111" s="23"/>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row>
    <row r="112" spans="1:259" s="2" customFormat="1" ht="15" hidden="1" x14ac:dyDescent="0.25">
      <c r="A112" s="4">
        <v>12</v>
      </c>
      <c r="B112" s="37">
        <f t="shared" ca="1" si="122"/>
        <v>45757</v>
      </c>
      <c r="C112" s="38">
        <f t="shared" si="120"/>
        <v>18320.261465388892</v>
      </c>
      <c r="D112" s="38">
        <f t="shared" si="121"/>
        <v>12333.333351833335</v>
      </c>
      <c r="E112" s="23"/>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row>
    <row r="113" spans="1:258" s="2" customFormat="1" ht="15" hidden="1" x14ac:dyDescent="0.25">
      <c r="A113" s="2">
        <v>13</v>
      </c>
      <c r="B113" s="36">
        <f t="shared" ca="1" si="122"/>
        <v>45787</v>
      </c>
      <c r="C113" s="23">
        <f>L41</f>
        <v>24156.862781333337</v>
      </c>
      <c r="D113" s="23">
        <f t="shared" ref="C113:D124" si="123">M41</f>
        <v>18196.07845866667</v>
      </c>
      <c r="E113" s="2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row>
    <row r="114" spans="1:258" s="2" customFormat="1" ht="15" hidden="1" x14ac:dyDescent="0.25">
      <c r="A114" s="2">
        <v>14</v>
      </c>
      <c r="B114" s="36">
        <f t="shared" ca="1" si="122"/>
        <v>45818</v>
      </c>
      <c r="C114" s="23">
        <f t="shared" si="123"/>
        <v>18228.758197277784</v>
      </c>
      <c r="D114" s="23">
        <f t="shared" si="123"/>
        <v>12294.117665500002</v>
      </c>
      <c r="E114" s="23"/>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row>
    <row r="115" spans="1:258" s="2" customFormat="1" ht="15" hidden="1" x14ac:dyDescent="0.25">
      <c r="A115" s="2">
        <v>15</v>
      </c>
      <c r="B115" s="36">
        <f t="shared" ca="1" si="122"/>
        <v>45848</v>
      </c>
      <c r="C115" s="23">
        <f t="shared" si="123"/>
        <v>18183.006563222229</v>
      </c>
      <c r="D115" s="23">
        <f t="shared" si="123"/>
        <v>12274.509822333337</v>
      </c>
      <c r="E115" s="23"/>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row>
    <row r="116" spans="1:258" s="2" customFormat="1" ht="15" hidden="1" x14ac:dyDescent="0.25">
      <c r="A116" s="2">
        <v>16</v>
      </c>
      <c r="B116" s="36">
        <f t="shared" ca="1" si="122"/>
        <v>45879</v>
      </c>
      <c r="C116" s="23">
        <f t="shared" si="123"/>
        <v>18137.254929166673</v>
      </c>
      <c r="D116" s="23">
        <f t="shared" si="123"/>
        <v>12254.901979166669</v>
      </c>
      <c r="E116" s="23"/>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row>
    <row r="117" spans="1:258" s="2" customFormat="1" ht="15" hidden="1" x14ac:dyDescent="0.25">
      <c r="A117" s="2">
        <v>17</v>
      </c>
      <c r="B117" s="36">
        <f t="shared" ca="1" si="122"/>
        <v>45910</v>
      </c>
      <c r="C117" s="23">
        <f t="shared" si="123"/>
        <v>18091.503295111117</v>
      </c>
      <c r="D117" s="23">
        <f t="shared" si="123"/>
        <v>12235.294136000004</v>
      </c>
      <c r="E117" s="23"/>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row>
    <row r="118" spans="1:258" s="2" customFormat="1" ht="15" hidden="1" x14ac:dyDescent="0.25">
      <c r="A118" s="2">
        <v>18</v>
      </c>
      <c r="B118" s="36">
        <f t="shared" ca="1" si="122"/>
        <v>45940</v>
      </c>
      <c r="C118" s="23">
        <f t="shared" si="123"/>
        <v>18045.751661055561</v>
      </c>
      <c r="D118" s="23">
        <f t="shared" si="123"/>
        <v>12215.686292833336</v>
      </c>
      <c r="E118" s="23"/>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row>
    <row r="119" spans="1:258" s="2" customFormat="1" ht="15" hidden="1" x14ac:dyDescent="0.25">
      <c r="A119" s="2">
        <v>19</v>
      </c>
      <c r="B119" s="36">
        <f t="shared" ca="1" si="122"/>
        <v>45971</v>
      </c>
      <c r="C119" s="23">
        <f t="shared" si="123"/>
        <v>18000.000027000006</v>
      </c>
      <c r="D119" s="23">
        <f t="shared" si="123"/>
        <v>12196.078449666669</v>
      </c>
      <c r="E119" s="23"/>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row>
    <row r="120" spans="1:258" s="2" customFormat="1" ht="15" hidden="1" x14ac:dyDescent="0.25">
      <c r="A120" s="2">
        <v>20</v>
      </c>
      <c r="B120" s="36">
        <f t="shared" ca="1" si="122"/>
        <v>46001</v>
      </c>
      <c r="C120" s="23">
        <f t="shared" si="123"/>
        <v>17954.24839294445</v>
      </c>
      <c r="D120" s="23">
        <f t="shared" si="123"/>
        <v>12176.470606500003</v>
      </c>
      <c r="E120" s="23"/>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row>
    <row r="121" spans="1:258" s="2" customFormat="1" ht="15" hidden="1" x14ac:dyDescent="0.25">
      <c r="A121" s="2">
        <v>21</v>
      </c>
      <c r="B121" s="36">
        <f t="shared" ca="1" si="122"/>
        <v>46032</v>
      </c>
      <c r="C121" s="23">
        <f t="shared" si="123"/>
        <v>17908.496758888894</v>
      </c>
      <c r="D121" s="23">
        <f t="shared" si="123"/>
        <v>12156.862763333336</v>
      </c>
      <c r="E121" s="23"/>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row>
    <row r="122" spans="1:258" s="2" customFormat="1" ht="15" hidden="1" x14ac:dyDescent="0.25">
      <c r="A122" s="2">
        <v>22</v>
      </c>
      <c r="B122" s="36">
        <f t="shared" ca="1" si="122"/>
        <v>46063</v>
      </c>
      <c r="C122" s="23">
        <f t="shared" si="123"/>
        <v>17862.745124833342</v>
      </c>
      <c r="D122" s="23">
        <f t="shared" si="123"/>
        <v>12137.25492016667</v>
      </c>
      <c r="E122" s="23"/>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row>
    <row r="123" spans="1:258" s="2" customFormat="1" ht="15" hidden="1" x14ac:dyDescent="0.25">
      <c r="A123" s="2">
        <v>23</v>
      </c>
      <c r="B123" s="36">
        <f t="shared" ca="1" si="122"/>
        <v>46091</v>
      </c>
      <c r="C123" s="23">
        <f t="shared" si="123"/>
        <v>17816.993490777786</v>
      </c>
      <c r="D123" s="23">
        <f t="shared" si="123"/>
        <v>12117.647077000003</v>
      </c>
      <c r="E123" s="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row>
    <row r="124" spans="1:258" s="2" customFormat="1" ht="15" hidden="1" x14ac:dyDescent="0.25">
      <c r="A124" s="2">
        <v>24</v>
      </c>
      <c r="B124" s="36">
        <f t="shared" ca="1" si="122"/>
        <v>46122</v>
      </c>
      <c r="C124" s="23">
        <f t="shared" si="123"/>
        <v>17771.24185672223</v>
      </c>
      <c r="D124" s="23">
        <f t="shared" si="123"/>
        <v>12098.039233833337</v>
      </c>
      <c r="E124" s="23"/>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row>
    <row r="125" spans="1:258" s="2" customFormat="1" ht="15" hidden="1" x14ac:dyDescent="0.25">
      <c r="A125" s="2">
        <v>25</v>
      </c>
      <c r="B125" s="36">
        <f t="shared" ca="1" si="122"/>
        <v>46152</v>
      </c>
      <c r="C125" s="23">
        <f t="shared" ref="C125:D136" si="124">R41</f>
        <v>23607.843172666675</v>
      </c>
      <c r="D125" s="23">
        <f t="shared" si="124"/>
        <v>17960.784340666673</v>
      </c>
      <c r="E125" s="23"/>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row>
    <row r="126" spans="1:258" s="2" customFormat="1" ht="15" hidden="1" x14ac:dyDescent="0.25">
      <c r="A126" s="2">
        <v>26</v>
      </c>
      <c r="B126" s="36">
        <f t="shared" ca="1" si="122"/>
        <v>46183</v>
      </c>
      <c r="C126" s="23">
        <f t="shared" si="124"/>
        <v>17679.738588611119</v>
      </c>
      <c r="D126" s="23">
        <f t="shared" si="124"/>
        <v>12058.823547500004</v>
      </c>
      <c r="E126" s="23"/>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row>
    <row r="127" spans="1:258" s="2" customFormat="1" ht="15" hidden="1" x14ac:dyDescent="0.25">
      <c r="A127" s="2">
        <v>27</v>
      </c>
      <c r="B127" s="36">
        <f t="shared" ca="1" si="122"/>
        <v>46213</v>
      </c>
      <c r="C127" s="23">
        <f t="shared" si="124"/>
        <v>17633.986954555563</v>
      </c>
      <c r="D127" s="23">
        <f t="shared" si="124"/>
        <v>12039.215704333337</v>
      </c>
      <c r="E127" s="23"/>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row>
    <row r="128" spans="1:258" s="2" customFormat="1" ht="15" hidden="1" x14ac:dyDescent="0.25">
      <c r="A128" s="2">
        <v>28</v>
      </c>
      <c r="B128" s="36">
        <f t="shared" ca="1" si="122"/>
        <v>46244</v>
      </c>
      <c r="C128" s="23">
        <f t="shared" si="124"/>
        <v>17588.235320500007</v>
      </c>
      <c r="D128" s="23">
        <f t="shared" si="124"/>
        <v>12019.607861166671</v>
      </c>
      <c r="E128" s="23"/>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row>
    <row r="129" spans="1:258" s="2" customFormat="1" ht="15" hidden="1" x14ac:dyDescent="0.25">
      <c r="A129" s="2">
        <v>29</v>
      </c>
      <c r="B129" s="36">
        <f t="shared" ca="1" si="122"/>
        <v>46275</v>
      </c>
      <c r="C129" s="23">
        <f t="shared" si="124"/>
        <v>17542.483686444451</v>
      </c>
      <c r="D129" s="23">
        <f t="shared" si="124"/>
        <v>12000.000018000004</v>
      </c>
      <c r="E129" s="23"/>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row>
    <row r="130" spans="1:258" s="2" customFormat="1" ht="15" hidden="1" x14ac:dyDescent="0.25">
      <c r="A130" s="2">
        <v>30</v>
      </c>
      <c r="B130" s="36">
        <f t="shared" ca="1" si="122"/>
        <v>46305</v>
      </c>
      <c r="C130" s="23">
        <f t="shared" si="124"/>
        <v>17496.732052388896</v>
      </c>
      <c r="D130" s="23">
        <f t="shared" si="124"/>
        <v>11980.392174833338</v>
      </c>
      <c r="E130" s="23"/>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row>
    <row r="131" spans="1:258" s="2" customFormat="1" ht="15" hidden="1" x14ac:dyDescent="0.25">
      <c r="A131" s="2">
        <v>31</v>
      </c>
      <c r="B131" s="36">
        <f t="shared" ca="1" si="122"/>
        <v>46336</v>
      </c>
      <c r="C131" s="23">
        <f t="shared" si="124"/>
        <v>17450.980418333344</v>
      </c>
      <c r="D131" s="23">
        <f t="shared" si="124"/>
        <v>11960.784331666669</v>
      </c>
      <c r="E131" s="23"/>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row>
    <row r="132" spans="1:258" s="2" customFormat="1" ht="15" hidden="1" x14ac:dyDescent="0.25">
      <c r="A132" s="2">
        <v>32</v>
      </c>
      <c r="B132" s="36">
        <f t="shared" ca="1" si="122"/>
        <v>46366</v>
      </c>
      <c r="C132" s="23">
        <f t="shared" si="124"/>
        <v>17405.228784277788</v>
      </c>
      <c r="D132" s="23">
        <f t="shared" si="124"/>
        <v>11941.176488500005</v>
      </c>
      <c r="E132" s="23"/>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row>
    <row r="133" spans="1:258" s="2" customFormat="1" ht="15" hidden="1" x14ac:dyDescent="0.25">
      <c r="A133" s="2">
        <v>33</v>
      </c>
      <c r="B133" s="36">
        <f t="shared" ca="1" si="122"/>
        <v>46397</v>
      </c>
      <c r="C133" s="23">
        <f t="shared" si="124"/>
        <v>17359.477150222232</v>
      </c>
      <c r="D133" s="23">
        <f t="shared" si="124"/>
        <v>11921.568645333338</v>
      </c>
      <c r="E133" s="2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row>
    <row r="134" spans="1:258" s="2" customFormat="1" ht="15" hidden="1" x14ac:dyDescent="0.25">
      <c r="A134" s="2">
        <v>34</v>
      </c>
      <c r="B134" s="36">
        <f t="shared" ca="1" si="122"/>
        <v>46428</v>
      </c>
      <c r="C134" s="23">
        <f t="shared" si="124"/>
        <v>17313.725516166676</v>
      </c>
      <c r="D134" s="23">
        <f t="shared" si="124"/>
        <v>11901.960802166672</v>
      </c>
      <c r="E134" s="23"/>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row>
    <row r="135" spans="1:258" s="2" customFormat="1" ht="15" hidden="1" x14ac:dyDescent="0.25">
      <c r="A135" s="2">
        <v>35</v>
      </c>
      <c r="B135" s="36">
        <f t="shared" ca="1" si="122"/>
        <v>46456</v>
      </c>
      <c r="C135" s="23">
        <f t="shared" si="124"/>
        <v>17267.97388211112</v>
      </c>
      <c r="D135" s="23">
        <f t="shared" si="124"/>
        <v>11882.352959000003</v>
      </c>
      <c r="E135" s="23"/>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row>
    <row r="136" spans="1:258" s="2" customFormat="1" ht="15" hidden="1" x14ac:dyDescent="0.25">
      <c r="A136" s="2">
        <v>36</v>
      </c>
      <c r="B136" s="36">
        <f t="shared" ca="1" si="122"/>
        <v>46487</v>
      </c>
      <c r="C136" s="23">
        <f t="shared" si="124"/>
        <v>17222.222248055565</v>
      </c>
      <c r="D136" s="23">
        <f t="shared" si="124"/>
        <v>11862.745115833339</v>
      </c>
      <c r="E136" s="23"/>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row>
    <row r="137" spans="1:258" s="2" customFormat="1" ht="15" hidden="1" x14ac:dyDescent="0.25">
      <c r="A137" s="2">
        <v>37</v>
      </c>
      <c r="B137" s="36">
        <f t="shared" ca="1" si="122"/>
        <v>46517</v>
      </c>
      <c r="C137" s="23">
        <f t="shared" ref="C137:D148" si="125">X41</f>
        <v>23058.823564000009</v>
      </c>
      <c r="D137" s="23">
        <f t="shared" si="125"/>
        <v>17725.490222666671</v>
      </c>
      <c r="E137" s="23"/>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row>
    <row r="138" spans="1:258" s="2" customFormat="1" ht="15" hidden="1" x14ac:dyDescent="0.25">
      <c r="A138" s="2">
        <v>38</v>
      </c>
      <c r="B138" s="36">
        <f t="shared" ca="1" si="122"/>
        <v>46548</v>
      </c>
      <c r="C138" s="23">
        <f t="shared" si="125"/>
        <v>17130.718979944453</v>
      </c>
      <c r="D138" s="23">
        <f t="shared" si="125"/>
        <v>11823.529429500006</v>
      </c>
      <c r="E138" s="23"/>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row>
    <row r="139" spans="1:258" s="2" customFormat="1" ht="15" hidden="1" x14ac:dyDescent="0.25">
      <c r="A139" s="2">
        <v>39</v>
      </c>
      <c r="B139" s="36">
        <f t="shared" ca="1" si="122"/>
        <v>46578</v>
      </c>
      <c r="C139" s="23">
        <f t="shared" si="125"/>
        <v>17084.967345888901</v>
      </c>
      <c r="D139" s="23">
        <f t="shared" si="125"/>
        <v>11803.921586333337</v>
      </c>
      <c r="E139" s="23"/>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row>
    <row r="140" spans="1:258" s="2" customFormat="1" ht="15" hidden="1" x14ac:dyDescent="0.25">
      <c r="A140" s="2">
        <v>40</v>
      </c>
      <c r="B140" s="36">
        <f t="shared" ca="1" si="122"/>
        <v>46609</v>
      </c>
      <c r="C140" s="23">
        <f t="shared" si="125"/>
        <v>17039.215711833345</v>
      </c>
      <c r="D140" s="23">
        <f t="shared" si="125"/>
        <v>11784.313743166673</v>
      </c>
      <c r="E140" s="23"/>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row>
    <row r="141" spans="1:258" s="2" customFormat="1" ht="15" hidden="1" x14ac:dyDescent="0.25">
      <c r="A141" s="2">
        <v>41</v>
      </c>
      <c r="B141" s="36">
        <f t="shared" ca="1" si="122"/>
        <v>46640</v>
      </c>
      <c r="C141" s="23">
        <f t="shared" si="125"/>
        <v>16993.464077777789</v>
      </c>
      <c r="D141" s="23">
        <f t="shared" si="125"/>
        <v>11764.705900000004</v>
      </c>
      <c r="E141" s="23"/>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row>
    <row r="142" spans="1:258" s="2" customFormat="1" ht="15" hidden="1" x14ac:dyDescent="0.25">
      <c r="A142" s="2">
        <v>42</v>
      </c>
      <c r="B142" s="36">
        <f t="shared" ca="1" si="122"/>
        <v>46670</v>
      </c>
      <c r="C142" s="23">
        <f t="shared" si="125"/>
        <v>16947.712443722234</v>
      </c>
      <c r="D142" s="23">
        <f t="shared" si="125"/>
        <v>11745.098056833338</v>
      </c>
      <c r="E142" s="23"/>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row>
    <row r="143" spans="1:258" s="2" customFormat="1" ht="15" hidden="1" x14ac:dyDescent="0.25">
      <c r="A143" s="2">
        <v>43</v>
      </c>
      <c r="B143" s="36">
        <f t="shared" ca="1" si="122"/>
        <v>46701</v>
      </c>
      <c r="C143" s="23">
        <f t="shared" si="125"/>
        <v>16901.960809666678</v>
      </c>
      <c r="D143" s="23">
        <f t="shared" si="125"/>
        <v>11725.490213666671</v>
      </c>
      <c r="E143" s="2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row>
    <row r="144" spans="1:258" s="2" customFormat="1" ht="15" hidden="1" x14ac:dyDescent="0.25">
      <c r="A144" s="2">
        <v>44</v>
      </c>
      <c r="B144" s="36">
        <f t="shared" ca="1" si="122"/>
        <v>46731</v>
      </c>
      <c r="C144" s="23">
        <f t="shared" si="125"/>
        <v>16856.209175611122</v>
      </c>
      <c r="D144" s="23">
        <f t="shared" si="125"/>
        <v>11705.882370500005</v>
      </c>
      <c r="E144" s="23"/>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row>
    <row r="145" spans="1:258" s="2" customFormat="1" ht="15" hidden="1" x14ac:dyDescent="0.25">
      <c r="A145" s="2">
        <v>45</v>
      </c>
      <c r="B145" s="36">
        <f t="shared" ca="1" si="122"/>
        <v>46762</v>
      </c>
      <c r="C145" s="23">
        <f t="shared" si="125"/>
        <v>16810.457541555566</v>
      </c>
      <c r="D145" s="23">
        <f t="shared" si="125"/>
        <v>11686.274527333338</v>
      </c>
      <c r="E145" s="23"/>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row>
    <row r="146" spans="1:258" s="2" customFormat="1" ht="15" hidden="1" x14ac:dyDescent="0.25">
      <c r="A146" s="2">
        <v>46</v>
      </c>
      <c r="B146" s="36">
        <f t="shared" ca="1" si="122"/>
        <v>46793</v>
      </c>
      <c r="C146" s="23">
        <f t="shared" si="125"/>
        <v>16764.705907500011</v>
      </c>
      <c r="D146" s="23">
        <f t="shared" si="125"/>
        <v>11666.666684166672</v>
      </c>
      <c r="E146" s="23"/>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row>
    <row r="147" spans="1:258" s="2" customFormat="1" ht="15" hidden="1" x14ac:dyDescent="0.25">
      <c r="A147" s="2">
        <v>47</v>
      </c>
      <c r="B147" s="36">
        <f t="shared" ca="1" si="122"/>
        <v>46822</v>
      </c>
      <c r="C147" s="23">
        <f t="shared" si="125"/>
        <v>16718.954273444459</v>
      </c>
      <c r="D147" s="23">
        <f t="shared" si="125"/>
        <v>11647.058841000005</v>
      </c>
      <c r="E147" s="23"/>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row>
    <row r="148" spans="1:258" s="2" customFormat="1" ht="15" hidden="1" x14ac:dyDescent="0.25">
      <c r="A148" s="2">
        <v>48</v>
      </c>
      <c r="B148" s="36">
        <f t="shared" ca="1" si="122"/>
        <v>46853</v>
      </c>
      <c r="C148" s="23">
        <f t="shared" si="125"/>
        <v>16673.202639388903</v>
      </c>
      <c r="D148" s="23">
        <f t="shared" si="125"/>
        <v>11627.450997833339</v>
      </c>
      <c r="E148" s="23"/>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row>
    <row r="149" spans="1:258" s="2" customFormat="1" ht="15" hidden="1" x14ac:dyDescent="0.25">
      <c r="A149" s="2">
        <v>49</v>
      </c>
      <c r="B149" s="36">
        <f t="shared" ca="1" si="122"/>
        <v>46883</v>
      </c>
      <c r="C149" s="23">
        <f t="shared" ref="C149:D160" si="126">AD41</f>
        <v>22509.803955333347</v>
      </c>
      <c r="D149" s="23">
        <f t="shared" si="126"/>
        <v>17490.196104666673</v>
      </c>
      <c r="E149" s="23"/>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row>
    <row r="150" spans="1:258" s="2" customFormat="1" ht="15" hidden="1" x14ac:dyDescent="0.25">
      <c r="A150" s="2">
        <v>50</v>
      </c>
      <c r="B150" s="36">
        <f t="shared" ca="1" si="122"/>
        <v>46914</v>
      </c>
      <c r="C150" s="23">
        <f t="shared" si="126"/>
        <v>16581.699371277791</v>
      </c>
      <c r="D150" s="23">
        <f t="shared" si="126"/>
        <v>11588.235311500006</v>
      </c>
      <c r="E150" s="23"/>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row>
    <row r="151" spans="1:258" s="2" customFormat="1" ht="15" hidden="1" x14ac:dyDescent="0.25">
      <c r="A151" s="2">
        <v>51</v>
      </c>
      <c r="B151" s="36">
        <f t="shared" ca="1" si="122"/>
        <v>46944</v>
      </c>
      <c r="C151" s="23">
        <f t="shared" si="126"/>
        <v>16535.947737222235</v>
      </c>
      <c r="D151" s="23">
        <f t="shared" si="126"/>
        <v>11568.627468333339</v>
      </c>
      <c r="E151" s="23"/>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row>
    <row r="152" spans="1:258" s="2" customFormat="1" ht="15" hidden="1" x14ac:dyDescent="0.25">
      <c r="A152" s="2">
        <v>52</v>
      </c>
      <c r="B152" s="36">
        <f t="shared" ca="1" si="122"/>
        <v>46975</v>
      </c>
      <c r="C152" s="23">
        <f t="shared" si="126"/>
        <v>16490.19610316668</v>
      </c>
      <c r="D152" s="23">
        <f t="shared" si="126"/>
        <v>11549.019625166673</v>
      </c>
      <c r="E152" s="23"/>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row>
    <row r="153" spans="1:258" s="2" customFormat="1" ht="15" hidden="1" x14ac:dyDescent="0.25">
      <c r="A153" s="2">
        <v>53</v>
      </c>
      <c r="B153" s="36">
        <f t="shared" ca="1" si="122"/>
        <v>47006</v>
      </c>
      <c r="C153" s="23">
        <f t="shared" si="126"/>
        <v>16444.444469111124</v>
      </c>
      <c r="D153" s="23">
        <f t="shared" si="126"/>
        <v>11529.411782000006</v>
      </c>
      <c r="E153" s="2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row>
    <row r="154" spans="1:258" s="2" customFormat="1" ht="15" hidden="1" x14ac:dyDescent="0.25">
      <c r="A154" s="2">
        <v>54</v>
      </c>
      <c r="B154" s="36">
        <f t="shared" ca="1" si="122"/>
        <v>47036</v>
      </c>
      <c r="C154" s="23">
        <f t="shared" si="126"/>
        <v>16398.692835055568</v>
      </c>
      <c r="D154" s="23">
        <f t="shared" si="126"/>
        <v>11509.80393883334</v>
      </c>
      <c r="E154" s="23"/>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row>
    <row r="155" spans="1:258" s="2" customFormat="1" ht="15" hidden="1" x14ac:dyDescent="0.25">
      <c r="A155" s="2">
        <v>55</v>
      </c>
      <c r="B155" s="36">
        <f t="shared" ca="1" si="122"/>
        <v>47067</v>
      </c>
      <c r="C155" s="23">
        <f t="shared" si="126"/>
        <v>16352.941201000012</v>
      </c>
      <c r="D155" s="23">
        <f t="shared" si="126"/>
        <v>11490.196095666674</v>
      </c>
      <c r="E155" s="23"/>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row>
    <row r="156" spans="1:258" s="2" customFormat="1" ht="15" hidden="1" x14ac:dyDescent="0.25">
      <c r="A156" s="2">
        <v>56</v>
      </c>
      <c r="B156" s="36">
        <f t="shared" ca="1" si="122"/>
        <v>47097</v>
      </c>
      <c r="C156" s="23">
        <f t="shared" si="126"/>
        <v>16307.18956694446</v>
      </c>
      <c r="D156" s="23">
        <f t="shared" si="126"/>
        <v>11470.588252500007</v>
      </c>
      <c r="E156" s="23"/>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row>
    <row r="157" spans="1:258" s="2" customFormat="1" ht="15" hidden="1" x14ac:dyDescent="0.25">
      <c r="A157" s="2">
        <v>57</v>
      </c>
      <c r="B157" s="36">
        <f t="shared" ca="1" si="122"/>
        <v>47128</v>
      </c>
      <c r="C157" s="23">
        <f t="shared" si="126"/>
        <v>16261.437932888904</v>
      </c>
      <c r="D157" s="23">
        <f t="shared" si="126"/>
        <v>11450.980409333341</v>
      </c>
      <c r="E157" s="23"/>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row>
    <row r="158" spans="1:258" s="2" customFormat="1" ht="15" hidden="1" x14ac:dyDescent="0.25">
      <c r="A158" s="2">
        <v>58</v>
      </c>
      <c r="B158" s="36">
        <f t="shared" ca="1" si="122"/>
        <v>47159</v>
      </c>
      <c r="C158" s="23">
        <f t="shared" si="126"/>
        <v>16215.686298833349</v>
      </c>
      <c r="D158" s="23">
        <f t="shared" si="126"/>
        <v>11431.372566166674</v>
      </c>
      <c r="E158" s="23"/>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row>
    <row r="159" spans="1:258" s="2" customFormat="1" ht="15" hidden="1" x14ac:dyDescent="0.25">
      <c r="A159" s="2">
        <v>59</v>
      </c>
      <c r="B159" s="36">
        <f t="shared" ca="1" si="122"/>
        <v>47187</v>
      </c>
      <c r="C159" s="23">
        <f t="shared" si="126"/>
        <v>16169.934664777793</v>
      </c>
      <c r="D159" s="23">
        <f t="shared" si="126"/>
        <v>11411.764723000008</v>
      </c>
      <c r="E159" s="23"/>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row>
    <row r="160" spans="1:258" s="2" customFormat="1" ht="15" hidden="1" x14ac:dyDescent="0.25">
      <c r="A160" s="2">
        <v>60</v>
      </c>
      <c r="B160" s="36">
        <f t="shared" ca="1" si="122"/>
        <v>47218</v>
      </c>
      <c r="C160" s="23">
        <f t="shared" si="126"/>
        <v>16124.183030722237</v>
      </c>
      <c r="D160" s="23">
        <f t="shared" si="126"/>
        <v>11392.156879833339</v>
      </c>
      <c r="E160" s="23"/>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row>
    <row r="161" spans="1:258" s="2" customFormat="1" ht="15" hidden="1" x14ac:dyDescent="0.25">
      <c r="A161" s="2">
        <v>61</v>
      </c>
      <c r="B161" s="36">
        <f t="shared" ca="1" si="122"/>
        <v>47248</v>
      </c>
      <c r="C161" s="23">
        <f t="shared" ref="C161:D172" si="127">AJ41</f>
        <v>21960.784346666682</v>
      </c>
      <c r="D161" s="23">
        <f t="shared" si="127"/>
        <v>17254.901986666675</v>
      </c>
      <c r="E161" s="23"/>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row>
    <row r="162" spans="1:258" s="2" customFormat="1" ht="15" hidden="1" x14ac:dyDescent="0.25">
      <c r="A162" s="2">
        <v>62</v>
      </c>
      <c r="B162" s="36">
        <f t="shared" ca="1" si="122"/>
        <v>47279</v>
      </c>
      <c r="C162" s="23">
        <f t="shared" si="127"/>
        <v>16032.679762611126</v>
      </c>
      <c r="D162" s="23">
        <f t="shared" si="127"/>
        <v>11352.941193500006</v>
      </c>
      <c r="E162" s="23"/>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row>
    <row r="163" spans="1:258" s="2" customFormat="1" ht="15" hidden="1" x14ac:dyDescent="0.25">
      <c r="A163" s="2">
        <v>63</v>
      </c>
      <c r="B163" s="36">
        <f t="shared" ca="1" si="122"/>
        <v>47309</v>
      </c>
      <c r="C163" s="23">
        <f t="shared" si="127"/>
        <v>15986.928128555572</v>
      </c>
      <c r="D163" s="23">
        <f t="shared" si="127"/>
        <v>11333.333350333342</v>
      </c>
      <c r="E163" s="2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row>
    <row r="164" spans="1:258" s="2" customFormat="1" ht="15" hidden="1" x14ac:dyDescent="0.25">
      <c r="A164" s="2">
        <v>64</v>
      </c>
      <c r="B164" s="36">
        <f t="shared" ca="1" si="122"/>
        <v>47340</v>
      </c>
      <c r="C164" s="23">
        <f t="shared" si="127"/>
        <v>15941.176494500016</v>
      </c>
      <c r="D164" s="23">
        <f t="shared" si="127"/>
        <v>11313.725507166673</v>
      </c>
      <c r="E164" s="23"/>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row>
    <row r="165" spans="1:258" s="2" customFormat="1" ht="15" hidden="1" x14ac:dyDescent="0.25">
      <c r="A165" s="2">
        <v>65</v>
      </c>
      <c r="B165" s="36">
        <f t="shared" ca="1" si="122"/>
        <v>47371</v>
      </c>
      <c r="C165" s="23">
        <f t="shared" si="127"/>
        <v>15895.424860444462</v>
      </c>
      <c r="D165" s="23">
        <f t="shared" si="127"/>
        <v>11294.117664000009</v>
      </c>
      <c r="E165" s="23"/>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row>
    <row r="166" spans="1:258" s="2" customFormat="1" ht="15" hidden="1" x14ac:dyDescent="0.25">
      <c r="A166" s="2">
        <v>66</v>
      </c>
      <c r="B166" s="36">
        <f t="shared" ca="1" si="122"/>
        <v>47401</v>
      </c>
      <c r="C166" s="23">
        <f t="shared" si="127"/>
        <v>15849.673226388906</v>
      </c>
      <c r="D166" s="23">
        <f t="shared" si="127"/>
        <v>11274.50982083334</v>
      </c>
      <c r="E166" s="23"/>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row>
    <row r="167" spans="1:258" s="2" customFormat="1" ht="15" hidden="1" x14ac:dyDescent="0.25">
      <c r="A167" s="2">
        <v>67</v>
      </c>
      <c r="B167" s="36">
        <f t="shared" ref="B167:B230" ca="1" si="128">EDATE(B166,1)</f>
        <v>47432</v>
      </c>
      <c r="C167" s="23">
        <f t="shared" si="127"/>
        <v>15803.92159233335</v>
      </c>
      <c r="D167" s="23">
        <f t="shared" si="127"/>
        <v>11254.901977666674</v>
      </c>
      <c r="E167" s="23"/>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row>
    <row r="168" spans="1:258" s="2" customFormat="1" ht="15" hidden="1" x14ac:dyDescent="0.25">
      <c r="A168" s="2">
        <v>68</v>
      </c>
      <c r="B168" s="36">
        <f t="shared" ca="1" si="128"/>
        <v>47462</v>
      </c>
      <c r="C168" s="23">
        <f t="shared" si="127"/>
        <v>15758.169958277795</v>
      </c>
      <c r="D168" s="23">
        <f t="shared" si="127"/>
        <v>11235.294134500007</v>
      </c>
      <c r="E168" s="23"/>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row>
    <row r="169" spans="1:258" s="2" customFormat="1" ht="15" hidden="1" x14ac:dyDescent="0.25">
      <c r="A169" s="2">
        <v>69</v>
      </c>
      <c r="B169" s="36">
        <f t="shared" ca="1" si="128"/>
        <v>47493</v>
      </c>
      <c r="C169" s="23">
        <f t="shared" si="127"/>
        <v>15712.418324222239</v>
      </c>
      <c r="D169" s="23">
        <f t="shared" si="127"/>
        <v>11215.686291333341</v>
      </c>
      <c r="E169" s="23"/>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row>
    <row r="170" spans="1:258" s="2" customFormat="1" ht="15" hidden="1" x14ac:dyDescent="0.25">
      <c r="A170" s="2">
        <v>70</v>
      </c>
      <c r="B170" s="36">
        <f t="shared" ca="1" si="128"/>
        <v>47524</v>
      </c>
      <c r="C170" s="23">
        <f t="shared" si="127"/>
        <v>15666.666690166683</v>
      </c>
      <c r="D170" s="23">
        <f t="shared" si="127"/>
        <v>11196.078448166674</v>
      </c>
      <c r="E170" s="23"/>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row>
    <row r="171" spans="1:258" s="2" customFormat="1" ht="15" hidden="1" x14ac:dyDescent="0.25">
      <c r="A171" s="2">
        <v>71</v>
      </c>
      <c r="B171" s="36">
        <f t="shared" ca="1" si="128"/>
        <v>47552</v>
      </c>
      <c r="C171" s="23">
        <f t="shared" si="127"/>
        <v>15620.915056111129</v>
      </c>
      <c r="D171" s="23">
        <f t="shared" si="127"/>
        <v>11176.470605000008</v>
      </c>
      <c r="E171" s="23"/>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row>
    <row r="172" spans="1:258" s="2" customFormat="1" ht="15" hidden="1" x14ac:dyDescent="0.25">
      <c r="A172" s="2">
        <v>72</v>
      </c>
      <c r="B172" s="36">
        <f t="shared" ca="1" si="128"/>
        <v>47583</v>
      </c>
      <c r="C172" s="23">
        <f t="shared" si="127"/>
        <v>15575.163422055573</v>
      </c>
      <c r="D172" s="23">
        <f t="shared" si="127"/>
        <v>11156.862761833341</v>
      </c>
      <c r="E172" s="23"/>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row>
    <row r="173" spans="1:258" s="2" customFormat="1" ht="15" hidden="1" x14ac:dyDescent="0.25">
      <c r="A173" s="2">
        <v>73</v>
      </c>
      <c r="B173" s="36">
        <f t="shared" ca="1" si="128"/>
        <v>47613</v>
      </c>
      <c r="C173" s="23">
        <f t="shared" ref="C173:D184" si="129">AP41</f>
        <v>21411.76473800002</v>
      </c>
      <c r="D173" s="23">
        <f t="shared" si="129"/>
        <v>17019.607868666677</v>
      </c>
      <c r="E173" s="2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row>
    <row r="174" spans="1:258" s="2" customFormat="1" ht="15" hidden="1" x14ac:dyDescent="0.25">
      <c r="A174" s="2">
        <v>74</v>
      </c>
      <c r="B174" s="36">
        <f t="shared" ca="1" si="128"/>
        <v>47644</v>
      </c>
      <c r="C174" s="23">
        <f t="shared" si="129"/>
        <v>15483.660153944464</v>
      </c>
      <c r="D174" s="23">
        <f t="shared" si="129"/>
        <v>11117.647075500008</v>
      </c>
      <c r="E174" s="23"/>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row>
    <row r="175" spans="1:258" s="2" customFormat="1" ht="15" hidden="1" x14ac:dyDescent="0.25">
      <c r="A175" s="2">
        <v>75</v>
      </c>
      <c r="B175" s="36">
        <f t="shared" ca="1" si="128"/>
        <v>47674</v>
      </c>
      <c r="C175" s="23">
        <f t="shared" si="129"/>
        <v>15437.908519888908</v>
      </c>
      <c r="D175" s="23">
        <f t="shared" si="129"/>
        <v>11098.039232333342</v>
      </c>
      <c r="E175" s="23"/>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row>
    <row r="176" spans="1:258" s="2" customFormat="1" ht="15" hidden="1" x14ac:dyDescent="0.25">
      <c r="A176" s="2">
        <v>76</v>
      </c>
      <c r="B176" s="36">
        <f t="shared" ca="1" si="128"/>
        <v>47705</v>
      </c>
      <c r="C176" s="23">
        <f t="shared" si="129"/>
        <v>15392.156885833352</v>
      </c>
      <c r="D176" s="23">
        <f t="shared" si="129"/>
        <v>11078.431389166675</v>
      </c>
      <c r="E176" s="23"/>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row>
    <row r="177" spans="1:258" s="2" customFormat="1" ht="15" hidden="1" x14ac:dyDescent="0.25">
      <c r="A177" s="2">
        <v>77</v>
      </c>
      <c r="B177" s="36">
        <f t="shared" ca="1" si="128"/>
        <v>47736</v>
      </c>
      <c r="C177" s="23">
        <f t="shared" si="129"/>
        <v>15346.405251777796</v>
      </c>
      <c r="D177" s="23">
        <f t="shared" si="129"/>
        <v>11058.823546000009</v>
      </c>
      <c r="E177" s="23"/>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row>
    <row r="178" spans="1:258" s="2" customFormat="1" ht="15" hidden="1" x14ac:dyDescent="0.25">
      <c r="A178" s="2">
        <v>78</v>
      </c>
      <c r="B178" s="36">
        <f t="shared" ca="1" si="128"/>
        <v>47766</v>
      </c>
      <c r="C178" s="23">
        <f t="shared" si="129"/>
        <v>15300.653617722241</v>
      </c>
      <c r="D178" s="23">
        <f t="shared" si="129"/>
        <v>11039.215702833342</v>
      </c>
      <c r="E178" s="23"/>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row>
    <row r="179" spans="1:258" s="2" customFormat="1" ht="15" hidden="1" x14ac:dyDescent="0.25">
      <c r="A179" s="2">
        <v>79</v>
      </c>
      <c r="B179" s="36">
        <f t="shared" ca="1" si="128"/>
        <v>47797</v>
      </c>
      <c r="C179" s="23">
        <f t="shared" si="129"/>
        <v>15254.901983666685</v>
      </c>
      <c r="D179" s="23">
        <f t="shared" si="129"/>
        <v>11019.607859666676</v>
      </c>
      <c r="E179" s="23"/>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row>
    <row r="180" spans="1:258" s="2" customFormat="1" ht="15" hidden="1" x14ac:dyDescent="0.25">
      <c r="A180" s="2">
        <v>80</v>
      </c>
      <c r="B180" s="36">
        <f t="shared" ca="1" si="128"/>
        <v>47827</v>
      </c>
      <c r="C180" s="23">
        <f t="shared" si="129"/>
        <v>15209.150349611131</v>
      </c>
      <c r="D180" s="23">
        <f t="shared" si="129"/>
        <v>11000.000016500009</v>
      </c>
      <c r="E180" s="23"/>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row>
    <row r="181" spans="1:258" s="2" customFormat="1" ht="15" hidden="1" x14ac:dyDescent="0.25">
      <c r="A181" s="2">
        <v>81</v>
      </c>
      <c r="B181" s="36">
        <f t="shared" ca="1" si="128"/>
        <v>47858</v>
      </c>
      <c r="C181" s="23">
        <f t="shared" si="129"/>
        <v>15163.398715555575</v>
      </c>
      <c r="D181" s="23">
        <f t="shared" si="129"/>
        <v>10980.392173333343</v>
      </c>
      <c r="E181" s="23"/>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row>
    <row r="182" spans="1:258" s="2" customFormat="1" ht="15" hidden="1" x14ac:dyDescent="0.25">
      <c r="A182" s="2">
        <v>82</v>
      </c>
      <c r="B182" s="36">
        <f t="shared" ca="1" si="128"/>
        <v>47889</v>
      </c>
      <c r="C182" s="23">
        <f t="shared" si="129"/>
        <v>15117.647081500021</v>
      </c>
      <c r="D182" s="23">
        <f t="shared" si="129"/>
        <v>10960.784330166676</v>
      </c>
      <c r="E182" s="23"/>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row>
    <row r="183" spans="1:258" s="2" customFormat="1" ht="15" hidden="1" x14ac:dyDescent="0.25">
      <c r="A183" s="2">
        <v>83</v>
      </c>
      <c r="B183" s="36">
        <f t="shared" ca="1" si="128"/>
        <v>47917</v>
      </c>
      <c r="C183" s="23">
        <f t="shared" si="129"/>
        <v>15071.895447444465</v>
      </c>
      <c r="D183" s="23">
        <f t="shared" si="129"/>
        <v>10941.17648700001</v>
      </c>
      <c r="E183" s="2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row>
    <row r="184" spans="1:258" s="2" customFormat="1" ht="15" hidden="1" x14ac:dyDescent="0.25">
      <c r="A184" s="2">
        <v>84</v>
      </c>
      <c r="B184" s="36">
        <f t="shared" ca="1" si="128"/>
        <v>47948</v>
      </c>
      <c r="C184" s="23">
        <f t="shared" si="129"/>
        <v>15026.14381338891</v>
      </c>
      <c r="D184" s="23">
        <f t="shared" si="129"/>
        <v>10921.568643833343</v>
      </c>
      <c r="E184" s="23"/>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row>
    <row r="185" spans="1:258" s="2" customFormat="1" ht="15" hidden="1" x14ac:dyDescent="0.25">
      <c r="A185" s="2">
        <v>85</v>
      </c>
      <c r="B185" s="36">
        <f t="shared" ca="1" si="128"/>
        <v>47978</v>
      </c>
      <c r="C185" s="23">
        <f t="shared" ref="C185:C196" si="130">F56</f>
        <v>20862.745129333354</v>
      </c>
      <c r="D185" s="23">
        <f t="shared" ref="D185:D196" si="131">G56</f>
        <v>16784.313750666675</v>
      </c>
      <c r="E185" s="23"/>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row>
    <row r="186" spans="1:258" s="2" customFormat="1" ht="15" hidden="1" x14ac:dyDescent="0.25">
      <c r="A186" s="2">
        <v>86</v>
      </c>
      <c r="B186" s="36">
        <f t="shared" ca="1" si="128"/>
        <v>48009</v>
      </c>
      <c r="C186" s="23">
        <f t="shared" si="130"/>
        <v>14934.640545277798</v>
      </c>
      <c r="D186" s="23">
        <f t="shared" si="131"/>
        <v>10882.35295750001</v>
      </c>
      <c r="E186" s="23"/>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row>
    <row r="187" spans="1:258" s="2" customFormat="1" ht="15" hidden="1" x14ac:dyDescent="0.25">
      <c r="A187" s="2">
        <v>87</v>
      </c>
      <c r="B187" s="36">
        <f t="shared" ca="1" si="128"/>
        <v>48039</v>
      </c>
      <c r="C187" s="23">
        <f t="shared" si="130"/>
        <v>14888.888911222242</v>
      </c>
      <c r="D187" s="23">
        <f t="shared" si="131"/>
        <v>10862.745114333342</v>
      </c>
      <c r="E187" s="23"/>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row>
    <row r="188" spans="1:258" s="2" customFormat="1" ht="15" hidden="1" x14ac:dyDescent="0.25">
      <c r="A188" s="2">
        <v>88</v>
      </c>
      <c r="B188" s="36">
        <f t="shared" ca="1" si="128"/>
        <v>48070</v>
      </c>
      <c r="C188" s="23">
        <f t="shared" si="130"/>
        <v>14843.137277166688</v>
      </c>
      <c r="D188" s="23">
        <f t="shared" si="131"/>
        <v>10843.137271166677</v>
      </c>
      <c r="E188" s="23"/>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row>
    <row r="189" spans="1:258" s="2" customFormat="1" ht="15" hidden="1" x14ac:dyDescent="0.25">
      <c r="A189" s="2">
        <v>89</v>
      </c>
      <c r="B189" s="36">
        <f t="shared" ca="1" si="128"/>
        <v>48101</v>
      </c>
      <c r="C189" s="23">
        <f t="shared" si="130"/>
        <v>14797.385643111133</v>
      </c>
      <c r="D189" s="23">
        <f t="shared" si="131"/>
        <v>10823.529428000009</v>
      </c>
      <c r="E189" s="23"/>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row>
    <row r="190" spans="1:258" s="2" customFormat="1" ht="15" hidden="1" x14ac:dyDescent="0.25">
      <c r="A190" s="2">
        <v>90</v>
      </c>
      <c r="B190" s="36">
        <f t="shared" ca="1" si="128"/>
        <v>48131</v>
      </c>
      <c r="C190" s="23">
        <f t="shared" si="130"/>
        <v>14751.634009055579</v>
      </c>
      <c r="D190" s="23">
        <f t="shared" si="131"/>
        <v>10803.921584833342</v>
      </c>
      <c r="E190" s="23"/>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row>
    <row r="191" spans="1:258" s="2" customFormat="1" ht="15" hidden="1" x14ac:dyDescent="0.25">
      <c r="A191" s="2">
        <v>91</v>
      </c>
      <c r="B191" s="36">
        <f t="shared" ca="1" si="128"/>
        <v>48162</v>
      </c>
      <c r="C191" s="23">
        <f t="shared" si="130"/>
        <v>14705.882375000023</v>
      </c>
      <c r="D191" s="23">
        <f t="shared" si="131"/>
        <v>10784.313741666676</v>
      </c>
      <c r="E191" s="23"/>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row>
    <row r="192" spans="1:258" s="2" customFormat="1" ht="15" hidden="1" x14ac:dyDescent="0.25">
      <c r="A192" s="2">
        <v>92</v>
      </c>
      <c r="B192" s="36">
        <f t="shared" ca="1" si="128"/>
        <v>48192</v>
      </c>
      <c r="C192" s="23">
        <f t="shared" si="130"/>
        <v>14660.130740944467</v>
      </c>
      <c r="D192" s="23">
        <f t="shared" si="131"/>
        <v>10764.705898500009</v>
      </c>
      <c r="E192" s="23"/>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row>
    <row r="193" spans="1:258" s="2" customFormat="1" ht="15" hidden="1" x14ac:dyDescent="0.25">
      <c r="A193" s="2">
        <v>93</v>
      </c>
      <c r="B193" s="36">
        <f t="shared" ca="1" si="128"/>
        <v>48223</v>
      </c>
      <c r="C193" s="23">
        <f t="shared" si="130"/>
        <v>14614.379106888911</v>
      </c>
      <c r="D193" s="23">
        <f t="shared" si="131"/>
        <v>10745.098055333343</v>
      </c>
      <c r="E193" s="2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row>
    <row r="194" spans="1:258" s="2" customFormat="1" ht="15" hidden="1" x14ac:dyDescent="0.25">
      <c r="A194" s="2">
        <v>94</v>
      </c>
      <c r="B194" s="36">
        <f t="shared" ca="1" si="128"/>
        <v>48254</v>
      </c>
      <c r="C194" s="23">
        <f t="shared" si="130"/>
        <v>14568.627472833356</v>
      </c>
      <c r="D194" s="23">
        <f t="shared" si="131"/>
        <v>10725.490212166676</v>
      </c>
      <c r="E194" s="23"/>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row>
    <row r="195" spans="1:258" s="2" customFormat="1" ht="15" hidden="1" x14ac:dyDescent="0.25">
      <c r="A195" s="2">
        <v>95</v>
      </c>
      <c r="B195" s="36">
        <f t="shared" ca="1" si="128"/>
        <v>48283</v>
      </c>
      <c r="C195" s="23">
        <f t="shared" si="130"/>
        <v>14522.8758387778</v>
      </c>
      <c r="D195" s="23">
        <f t="shared" si="131"/>
        <v>10705.88236900001</v>
      </c>
      <c r="E195" s="23"/>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row>
    <row r="196" spans="1:258" s="2" customFormat="1" ht="15" hidden="1" x14ac:dyDescent="0.25">
      <c r="A196" s="2">
        <v>96</v>
      </c>
      <c r="B196" s="36">
        <f t="shared" ca="1" si="128"/>
        <v>48314</v>
      </c>
      <c r="C196" s="23">
        <f t="shared" si="130"/>
        <v>14477.124204722244</v>
      </c>
      <c r="D196" s="23">
        <f t="shared" si="131"/>
        <v>10686.274525833343</v>
      </c>
      <c r="E196" s="23"/>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row>
    <row r="197" spans="1:258" s="2" customFormat="1" ht="15" hidden="1" x14ac:dyDescent="0.25">
      <c r="A197" s="2">
        <v>97</v>
      </c>
      <c r="B197" s="36">
        <f t="shared" ca="1" si="128"/>
        <v>48344</v>
      </c>
      <c r="C197" s="23">
        <f t="shared" ref="C197:D208" si="132">L56</f>
        <v>20313.725520666692</v>
      </c>
      <c r="D197" s="23">
        <f t="shared" si="132"/>
        <v>16549.019632666677</v>
      </c>
      <c r="E197" s="23"/>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row>
    <row r="198" spans="1:258" s="2" customFormat="1" ht="15" hidden="1" x14ac:dyDescent="0.25">
      <c r="A198" s="2">
        <v>98</v>
      </c>
      <c r="B198" s="36">
        <f t="shared" ca="1" si="128"/>
        <v>48375</v>
      </c>
      <c r="C198" s="23">
        <f t="shared" si="132"/>
        <v>14385.620936611134</v>
      </c>
      <c r="D198" s="23">
        <f t="shared" si="132"/>
        <v>10647.05883950001</v>
      </c>
      <c r="E198" s="23"/>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row>
    <row r="199" spans="1:258" s="2" customFormat="1" ht="15" hidden="1" x14ac:dyDescent="0.25">
      <c r="A199" s="2">
        <v>99</v>
      </c>
      <c r="B199" s="36">
        <f t="shared" ca="1" si="128"/>
        <v>48405</v>
      </c>
      <c r="C199" s="23">
        <f t="shared" si="132"/>
        <v>14339.86930255558</v>
      </c>
      <c r="D199" s="23">
        <f t="shared" si="132"/>
        <v>10627.450996333344</v>
      </c>
      <c r="E199" s="23"/>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row>
    <row r="200" spans="1:258" s="2" customFormat="1" ht="15" hidden="1" x14ac:dyDescent="0.25">
      <c r="A200" s="2">
        <v>100</v>
      </c>
      <c r="B200" s="36">
        <f t="shared" ca="1" si="128"/>
        <v>48436</v>
      </c>
      <c r="C200" s="23">
        <f t="shared" si="132"/>
        <v>14294.117668500025</v>
      </c>
      <c r="D200" s="23">
        <f t="shared" si="132"/>
        <v>10607.843153166677</v>
      </c>
      <c r="E200" s="23"/>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row>
    <row r="201" spans="1:258" s="2" customFormat="1" ht="15" hidden="1" x14ac:dyDescent="0.25">
      <c r="A201" s="2">
        <v>101</v>
      </c>
      <c r="B201" s="36">
        <f t="shared" ca="1" si="128"/>
        <v>48467</v>
      </c>
      <c r="C201" s="23">
        <f t="shared" si="132"/>
        <v>14248.366034444469</v>
      </c>
      <c r="D201" s="23">
        <f t="shared" si="132"/>
        <v>10588.235310000011</v>
      </c>
      <c r="E201" s="23"/>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row>
    <row r="202" spans="1:258" s="2" customFormat="1" ht="15" hidden="1" x14ac:dyDescent="0.25">
      <c r="A202" s="2">
        <v>102</v>
      </c>
      <c r="B202" s="36">
        <f t="shared" ca="1" si="128"/>
        <v>48497</v>
      </c>
      <c r="C202" s="23">
        <f t="shared" si="132"/>
        <v>14202.614400388913</v>
      </c>
      <c r="D202" s="23">
        <f t="shared" si="132"/>
        <v>10568.627466833344</v>
      </c>
      <c r="E202" s="23"/>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row>
    <row r="203" spans="1:258" s="2" customFormat="1" ht="15" hidden="1" x14ac:dyDescent="0.25">
      <c r="A203" s="2">
        <v>103</v>
      </c>
      <c r="B203" s="36">
        <f t="shared" ca="1" si="128"/>
        <v>48528</v>
      </c>
      <c r="C203" s="23">
        <f t="shared" si="132"/>
        <v>14156.862766333357</v>
      </c>
      <c r="D203" s="23">
        <f t="shared" si="132"/>
        <v>10549.019623666678</v>
      </c>
      <c r="E203" s="2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row>
    <row r="204" spans="1:258" s="2" customFormat="1" ht="15" hidden="1" x14ac:dyDescent="0.25">
      <c r="A204" s="2">
        <v>104</v>
      </c>
      <c r="B204" s="36">
        <f t="shared" ca="1" si="128"/>
        <v>48558</v>
      </c>
      <c r="C204" s="23">
        <f t="shared" si="132"/>
        <v>14111.111132277802</v>
      </c>
      <c r="D204" s="23">
        <f t="shared" si="132"/>
        <v>10529.411780500011</v>
      </c>
      <c r="E204" s="23"/>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row>
    <row r="205" spans="1:258" s="2" customFormat="1" ht="15" hidden="1" x14ac:dyDescent="0.25">
      <c r="A205" s="2">
        <v>105</v>
      </c>
      <c r="B205" s="36">
        <f t="shared" ca="1" si="128"/>
        <v>48589</v>
      </c>
      <c r="C205" s="23">
        <f t="shared" si="132"/>
        <v>14065.359498222248</v>
      </c>
      <c r="D205" s="23">
        <f t="shared" si="132"/>
        <v>10509.803937333345</v>
      </c>
      <c r="E205" s="23"/>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row>
    <row r="206" spans="1:258" s="2" customFormat="1" ht="15" hidden="1" x14ac:dyDescent="0.25">
      <c r="A206" s="2">
        <v>106</v>
      </c>
      <c r="B206" s="36">
        <f t="shared" ca="1" si="128"/>
        <v>48620</v>
      </c>
      <c r="C206" s="23">
        <f t="shared" si="132"/>
        <v>14019.607864166692</v>
      </c>
      <c r="D206" s="23">
        <f t="shared" si="132"/>
        <v>10490.196094166678</v>
      </c>
      <c r="E206" s="23"/>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row>
    <row r="207" spans="1:258" s="2" customFormat="1" ht="15" hidden="1" x14ac:dyDescent="0.25">
      <c r="A207" s="2">
        <v>107</v>
      </c>
      <c r="B207" s="36">
        <f t="shared" ca="1" si="128"/>
        <v>48648</v>
      </c>
      <c r="C207" s="23">
        <f t="shared" si="132"/>
        <v>13973.856230111138</v>
      </c>
      <c r="D207" s="23">
        <f t="shared" si="132"/>
        <v>10470.588251000012</v>
      </c>
      <c r="E207" s="23"/>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row>
    <row r="208" spans="1:258" s="2" customFormat="1" ht="15" hidden="1" x14ac:dyDescent="0.25">
      <c r="A208" s="2">
        <v>108</v>
      </c>
      <c r="B208" s="36">
        <f t="shared" ca="1" si="128"/>
        <v>48679</v>
      </c>
      <c r="C208" s="23">
        <f t="shared" si="132"/>
        <v>13928.104596055582</v>
      </c>
      <c r="D208" s="23">
        <f t="shared" si="132"/>
        <v>10450.980407833345</v>
      </c>
      <c r="E208" s="23"/>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row>
    <row r="209" spans="1:258" s="2" customFormat="1" ht="15" hidden="1" x14ac:dyDescent="0.25">
      <c r="A209" s="2">
        <v>109</v>
      </c>
      <c r="B209" s="36">
        <f t="shared" ca="1" si="128"/>
        <v>48709</v>
      </c>
      <c r="C209" s="23">
        <f t="shared" ref="C209:D220" si="133">R56</f>
        <v>19764.705912000027</v>
      </c>
      <c r="D209" s="23">
        <f t="shared" si="133"/>
        <v>16313.725514666679</v>
      </c>
      <c r="E209" s="23"/>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row>
    <row r="210" spans="1:258" s="2" customFormat="1" ht="15" hidden="1" x14ac:dyDescent="0.25">
      <c r="A210" s="2">
        <v>110</v>
      </c>
      <c r="B210" s="36">
        <f t="shared" ca="1" si="128"/>
        <v>48740</v>
      </c>
      <c r="C210" s="23">
        <f t="shared" si="133"/>
        <v>13836.601327944471</v>
      </c>
      <c r="D210" s="23">
        <f t="shared" si="133"/>
        <v>10411.764721500011</v>
      </c>
      <c r="E210" s="23"/>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row>
    <row r="211" spans="1:258" s="2" customFormat="1" ht="15" hidden="1" x14ac:dyDescent="0.25">
      <c r="A211" s="2">
        <v>111</v>
      </c>
      <c r="B211" s="36">
        <f t="shared" ca="1" si="128"/>
        <v>48770</v>
      </c>
      <c r="C211" s="23">
        <f t="shared" si="133"/>
        <v>13790.849693888915</v>
      </c>
      <c r="D211" s="23">
        <f t="shared" si="133"/>
        <v>10392.156878333346</v>
      </c>
      <c r="E211" s="23"/>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row>
    <row r="212" spans="1:258" s="2" customFormat="1" ht="15" hidden="1" x14ac:dyDescent="0.25">
      <c r="A212" s="2">
        <v>112</v>
      </c>
      <c r="B212" s="36">
        <f t="shared" ca="1" si="128"/>
        <v>48801</v>
      </c>
      <c r="C212" s="23">
        <f t="shared" si="133"/>
        <v>13745.098059833359</v>
      </c>
      <c r="D212" s="23">
        <f t="shared" si="133"/>
        <v>10372.549035166678</v>
      </c>
      <c r="E212" s="23"/>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row>
    <row r="213" spans="1:258" s="2" customFormat="1" ht="15" hidden="1" x14ac:dyDescent="0.25">
      <c r="A213" s="2">
        <v>113</v>
      </c>
      <c r="B213" s="36">
        <f t="shared" ca="1" si="128"/>
        <v>48832</v>
      </c>
      <c r="C213" s="23">
        <f t="shared" si="133"/>
        <v>13699.346425777805</v>
      </c>
      <c r="D213" s="23">
        <f t="shared" si="133"/>
        <v>10352.941192000013</v>
      </c>
      <c r="E213" s="2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row>
    <row r="214" spans="1:258" s="2" customFormat="1" ht="15" hidden="1" x14ac:dyDescent="0.25">
      <c r="A214" s="2">
        <v>114</v>
      </c>
      <c r="B214" s="36">
        <f t="shared" ca="1" si="128"/>
        <v>48862</v>
      </c>
      <c r="C214" s="23">
        <f t="shared" si="133"/>
        <v>13653.594791722249</v>
      </c>
      <c r="D214" s="23">
        <f t="shared" si="133"/>
        <v>10333.333348833345</v>
      </c>
      <c r="E214" s="23"/>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row>
    <row r="215" spans="1:258" s="2" customFormat="1" ht="15" hidden="1" x14ac:dyDescent="0.25">
      <c r="A215" s="2">
        <v>115</v>
      </c>
      <c r="B215" s="36">
        <f t="shared" ca="1" si="128"/>
        <v>48893</v>
      </c>
      <c r="C215" s="23">
        <f t="shared" si="133"/>
        <v>13607.843157666695</v>
      </c>
      <c r="D215" s="23">
        <f t="shared" si="133"/>
        <v>10313.725505666678</v>
      </c>
      <c r="E215" s="23"/>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row>
    <row r="216" spans="1:258" s="2" customFormat="1" ht="15" hidden="1" x14ac:dyDescent="0.25">
      <c r="A216" s="2">
        <v>116</v>
      </c>
      <c r="B216" s="36">
        <f t="shared" ca="1" si="128"/>
        <v>48923</v>
      </c>
      <c r="C216" s="23">
        <f t="shared" si="133"/>
        <v>13562.09152361114</v>
      </c>
      <c r="D216" s="23">
        <f t="shared" si="133"/>
        <v>10294.117662500012</v>
      </c>
      <c r="E216" s="23"/>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row>
    <row r="217" spans="1:258" s="2" customFormat="1" ht="15" hidden="1" x14ac:dyDescent="0.25">
      <c r="A217" s="2">
        <v>117</v>
      </c>
      <c r="B217" s="36">
        <f t="shared" ca="1" si="128"/>
        <v>48954</v>
      </c>
      <c r="C217" s="23">
        <f t="shared" si="133"/>
        <v>13516.339889555584</v>
      </c>
      <c r="D217" s="23">
        <f t="shared" si="133"/>
        <v>10274.509819333345</v>
      </c>
      <c r="E217" s="23"/>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row>
    <row r="218" spans="1:258" s="2" customFormat="1" ht="15" hidden="1" x14ac:dyDescent="0.25">
      <c r="A218" s="2">
        <v>118</v>
      </c>
      <c r="B218" s="36">
        <f t="shared" ca="1" si="128"/>
        <v>48985</v>
      </c>
      <c r="C218" s="23">
        <f t="shared" si="133"/>
        <v>13470.588255500028</v>
      </c>
      <c r="D218" s="23">
        <f t="shared" si="133"/>
        <v>10254.901976166679</v>
      </c>
      <c r="E218" s="23"/>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row>
    <row r="219" spans="1:258" s="2" customFormat="1" ht="15" hidden="1" x14ac:dyDescent="0.25">
      <c r="A219" s="2">
        <v>119</v>
      </c>
      <c r="B219" s="36">
        <f t="shared" ca="1" si="128"/>
        <v>49013</v>
      </c>
      <c r="C219" s="23">
        <f t="shared" si="133"/>
        <v>13424.836621444472</v>
      </c>
      <c r="D219" s="23">
        <f t="shared" si="133"/>
        <v>10235.294133000012</v>
      </c>
      <c r="E219" s="23"/>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row>
    <row r="220" spans="1:258" s="2" customFormat="1" ht="15" hidden="1" x14ac:dyDescent="0.25">
      <c r="A220" s="2">
        <v>120</v>
      </c>
      <c r="B220" s="36">
        <f t="shared" ca="1" si="128"/>
        <v>49044</v>
      </c>
      <c r="C220" s="23">
        <f t="shared" si="133"/>
        <v>13379.084987388916</v>
      </c>
      <c r="D220" s="23">
        <f t="shared" si="133"/>
        <v>10215.686289833346</v>
      </c>
      <c r="E220" s="23"/>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row>
    <row r="221" spans="1:258" s="2" customFormat="1" ht="15" hidden="1" x14ac:dyDescent="0.25">
      <c r="A221" s="2">
        <v>121</v>
      </c>
      <c r="B221" s="36">
        <f t="shared" ca="1" si="128"/>
        <v>49074</v>
      </c>
      <c r="C221" s="28">
        <f t="shared" ref="C221:D232" si="134">X56</f>
        <v>19215.686303333361</v>
      </c>
      <c r="D221" s="67">
        <f t="shared" si="134"/>
        <v>16078.431396666681</v>
      </c>
      <c r="E221" s="23"/>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row>
    <row r="222" spans="1:258" s="2" customFormat="1" ht="15" hidden="1" x14ac:dyDescent="0.25">
      <c r="A222" s="2">
        <v>122</v>
      </c>
      <c r="B222" s="36">
        <f t="shared" ca="1" si="128"/>
        <v>49105</v>
      </c>
      <c r="C222" s="28">
        <f t="shared" si="134"/>
        <v>13287.581719277807</v>
      </c>
      <c r="D222" s="67">
        <f t="shared" si="134"/>
        <v>10176.470603500013</v>
      </c>
      <c r="E222" s="23"/>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row>
    <row r="223" spans="1:258" s="2" customFormat="1" ht="15" hidden="1" x14ac:dyDescent="0.25">
      <c r="A223" s="2">
        <v>123</v>
      </c>
      <c r="B223" s="36">
        <f t="shared" ca="1" si="128"/>
        <v>49135</v>
      </c>
      <c r="C223" s="28">
        <f t="shared" si="134"/>
        <v>13241.830085222251</v>
      </c>
      <c r="D223" s="67">
        <f t="shared" si="134"/>
        <v>10156.862760333346</v>
      </c>
      <c r="E223" s="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row>
    <row r="224" spans="1:258" s="2" customFormat="1" ht="15" hidden="1" x14ac:dyDescent="0.25">
      <c r="A224" s="2">
        <v>124</v>
      </c>
      <c r="B224" s="36">
        <f t="shared" ca="1" si="128"/>
        <v>49166</v>
      </c>
      <c r="C224" s="28">
        <f t="shared" si="134"/>
        <v>13196.078451166697</v>
      </c>
      <c r="D224" s="67">
        <f t="shared" si="134"/>
        <v>10137.25491716668</v>
      </c>
      <c r="E224" s="23"/>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row>
    <row r="225" spans="1:258" s="2" customFormat="1" ht="15" hidden="1" x14ac:dyDescent="0.25">
      <c r="A225" s="2">
        <v>125</v>
      </c>
      <c r="B225" s="36">
        <f t="shared" ca="1" si="128"/>
        <v>49197</v>
      </c>
      <c r="C225" s="28">
        <f t="shared" si="134"/>
        <v>13150.326817111141</v>
      </c>
      <c r="D225" s="67">
        <f t="shared" si="134"/>
        <v>10117.647074000013</v>
      </c>
      <c r="E225" s="23"/>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row>
    <row r="226" spans="1:258" s="2" customFormat="1" ht="15" hidden="1" x14ac:dyDescent="0.25">
      <c r="A226" s="2">
        <v>126</v>
      </c>
      <c r="B226" s="36">
        <f t="shared" ca="1" si="128"/>
        <v>49227</v>
      </c>
      <c r="C226" s="28">
        <f t="shared" si="134"/>
        <v>13104.575183055586</v>
      </c>
      <c r="D226" s="67">
        <f t="shared" si="134"/>
        <v>10098.039230833347</v>
      </c>
      <c r="E226" s="23"/>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row>
    <row r="227" spans="1:258" s="2" customFormat="1" ht="15" hidden="1" x14ac:dyDescent="0.25">
      <c r="A227" s="2">
        <v>127</v>
      </c>
      <c r="B227" s="36">
        <f t="shared" ca="1" si="128"/>
        <v>49258</v>
      </c>
      <c r="C227" s="28">
        <f t="shared" si="134"/>
        <v>13058.82354900003</v>
      </c>
      <c r="D227" s="67">
        <f t="shared" si="134"/>
        <v>10078.43138766668</v>
      </c>
      <c r="E227" s="23"/>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row>
    <row r="228" spans="1:258" s="2" customFormat="1" ht="15" hidden="1" x14ac:dyDescent="0.25">
      <c r="A228" s="2">
        <v>128</v>
      </c>
      <c r="B228" s="36">
        <f t="shared" ca="1" si="128"/>
        <v>49288</v>
      </c>
      <c r="C228" s="28">
        <f t="shared" si="134"/>
        <v>13013.071914944474</v>
      </c>
      <c r="D228" s="67">
        <f t="shared" si="134"/>
        <v>10058.823544500014</v>
      </c>
      <c r="E228" s="23"/>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row>
    <row r="229" spans="1:258" s="2" customFormat="1" ht="15" hidden="1" x14ac:dyDescent="0.25">
      <c r="A229" s="2">
        <v>129</v>
      </c>
      <c r="B229" s="36">
        <f t="shared" ca="1" si="128"/>
        <v>49319</v>
      </c>
      <c r="C229" s="28">
        <f t="shared" si="134"/>
        <v>12967.320280888918</v>
      </c>
      <c r="D229" s="67">
        <f t="shared" si="134"/>
        <v>10039.215701333347</v>
      </c>
      <c r="E229" s="23"/>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row>
    <row r="230" spans="1:258" s="2" customFormat="1" ht="15" hidden="1" x14ac:dyDescent="0.25">
      <c r="A230" s="2">
        <v>130</v>
      </c>
      <c r="B230" s="36">
        <f t="shared" ca="1" si="128"/>
        <v>49350</v>
      </c>
      <c r="C230" s="28">
        <f t="shared" si="134"/>
        <v>12921.568646833364</v>
      </c>
      <c r="D230" s="67">
        <f t="shared" si="134"/>
        <v>10019.607858166681</v>
      </c>
      <c r="E230" s="23"/>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row>
    <row r="231" spans="1:258" s="2" customFormat="1" ht="15" hidden="1" x14ac:dyDescent="0.25">
      <c r="A231" s="2">
        <v>131</v>
      </c>
      <c r="B231" s="36">
        <f t="shared" ref="B231:B294" ca="1" si="135">EDATE(B230,1)</f>
        <v>49378</v>
      </c>
      <c r="C231" s="28">
        <f t="shared" si="134"/>
        <v>12875.817012777808</v>
      </c>
      <c r="D231" s="67">
        <f t="shared" si="134"/>
        <v>10000.000015000014</v>
      </c>
      <c r="E231" s="23"/>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row>
    <row r="232" spans="1:258" s="2" customFormat="1" ht="15" hidden="1" x14ac:dyDescent="0.25">
      <c r="A232" s="2">
        <v>132</v>
      </c>
      <c r="B232" s="36">
        <f t="shared" ca="1" si="135"/>
        <v>49409</v>
      </c>
      <c r="C232" s="28">
        <f t="shared" si="134"/>
        <v>12830.065378722255</v>
      </c>
      <c r="D232" s="67">
        <f t="shared" si="134"/>
        <v>9980.3921718333477</v>
      </c>
      <c r="E232" s="23"/>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row>
    <row r="233" spans="1:258" s="2" customFormat="1" ht="15" hidden="1" x14ac:dyDescent="0.25">
      <c r="A233" s="2">
        <v>133</v>
      </c>
      <c r="B233" s="36">
        <f t="shared" ca="1" si="135"/>
        <v>49439</v>
      </c>
      <c r="C233" s="28">
        <f t="shared" ref="C233:D244" si="136">AD56</f>
        <v>18666.666694666699</v>
      </c>
      <c r="D233" s="67">
        <f t="shared" si="136"/>
        <v>15843.13727866668</v>
      </c>
      <c r="E233" s="2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row>
    <row r="234" spans="1:258" s="2" customFormat="1" ht="15" hidden="1" x14ac:dyDescent="0.25">
      <c r="A234" s="2">
        <v>134</v>
      </c>
      <c r="B234" s="36">
        <f t="shared" ca="1" si="135"/>
        <v>49470</v>
      </c>
      <c r="C234" s="28">
        <f t="shared" si="136"/>
        <v>12738.562110611143</v>
      </c>
      <c r="D234" s="67">
        <f t="shared" si="136"/>
        <v>9941.1764855000147</v>
      </c>
      <c r="E234" s="23"/>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row>
    <row r="235" spans="1:258" s="2" customFormat="1" ht="15" hidden="1" x14ac:dyDescent="0.25">
      <c r="A235" s="2">
        <v>135</v>
      </c>
      <c r="B235" s="36">
        <f t="shared" ca="1" si="135"/>
        <v>49500</v>
      </c>
      <c r="C235" s="28">
        <f t="shared" si="136"/>
        <v>12692.810476555587</v>
      </c>
      <c r="D235" s="67">
        <f t="shared" si="136"/>
        <v>9921.5686423333464</v>
      </c>
      <c r="E235" s="23"/>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row>
    <row r="236" spans="1:258" s="2" customFormat="1" ht="15" hidden="1" x14ac:dyDescent="0.25">
      <c r="A236" s="2">
        <v>136</v>
      </c>
      <c r="B236" s="36">
        <f t="shared" ca="1" si="135"/>
        <v>49531</v>
      </c>
      <c r="C236" s="28">
        <f t="shared" si="136"/>
        <v>12647.058842500031</v>
      </c>
      <c r="D236" s="67">
        <f t="shared" si="136"/>
        <v>9901.9607991666817</v>
      </c>
      <c r="E236" s="23"/>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row>
    <row r="237" spans="1:258" s="2" customFormat="1" ht="15" hidden="1" x14ac:dyDescent="0.25">
      <c r="A237" s="2">
        <v>137</v>
      </c>
      <c r="B237" s="36">
        <f t="shared" ca="1" si="135"/>
        <v>49562</v>
      </c>
      <c r="C237" s="28">
        <f t="shared" si="136"/>
        <v>12601.307208444476</v>
      </c>
      <c r="D237" s="67">
        <f t="shared" si="136"/>
        <v>9882.3529560000134</v>
      </c>
      <c r="E237" s="23"/>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row>
    <row r="238" spans="1:258" s="2" customFormat="1" ht="15" hidden="1" x14ac:dyDescent="0.25">
      <c r="A238" s="2">
        <v>138</v>
      </c>
      <c r="B238" s="36">
        <f t="shared" ca="1" si="135"/>
        <v>49592</v>
      </c>
      <c r="C238" s="28">
        <f t="shared" si="136"/>
        <v>12555.555574388922</v>
      </c>
      <c r="D238" s="67">
        <f t="shared" si="136"/>
        <v>9862.7451128333487</v>
      </c>
      <c r="E238" s="23"/>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row>
    <row r="239" spans="1:258" s="2" customFormat="1" ht="15" hidden="1" x14ac:dyDescent="0.25">
      <c r="A239" s="2">
        <v>139</v>
      </c>
      <c r="B239" s="36">
        <f t="shared" ca="1" si="135"/>
        <v>49623</v>
      </c>
      <c r="C239" s="28">
        <f t="shared" si="136"/>
        <v>12509.803940333366</v>
      </c>
      <c r="D239" s="67">
        <f t="shared" si="136"/>
        <v>9843.1372696666804</v>
      </c>
      <c r="E239" s="23"/>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row>
    <row r="240" spans="1:258" s="2" customFormat="1" ht="15" hidden="1" x14ac:dyDescent="0.25">
      <c r="A240" s="2">
        <v>140</v>
      </c>
      <c r="B240" s="36">
        <f t="shared" ca="1" si="135"/>
        <v>49653</v>
      </c>
      <c r="C240" s="28">
        <f t="shared" si="136"/>
        <v>12464.05230627781</v>
      </c>
      <c r="D240" s="67">
        <f t="shared" si="136"/>
        <v>9823.5294265000139</v>
      </c>
      <c r="E240" s="23"/>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row>
    <row r="241" spans="1:258" s="2" customFormat="1" ht="15" hidden="1" x14ac:dyDescent="0.25">
      <c r="A241" s="2">
        <v>141</v>
      </c>
      <c r="B241" s="36">
        <f t="shared" ca="1" si="135"/>
        <v>49684</v>
      </c>
      <c r="C241" s="28">
        <f t="shared" si="136"/>
        <v>12418.300672222256</v>
      </c>
      <c r="D241" s="67">
        <f t="shared" si="136"/>
        <v>9803.9215833333474</v>
      </c>
      <c r="E241" s="23"/>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row>
    <row r="242" spans="1:258" s="2" customFormat="1" ht="15" hidden="1" x14ac:dyDescent="0.25">
      <c r="A242" s="2">
        <v>142</v>
      </c>
      <c r="B242" s="36">
        <f t="shared" ca="1" si="135"/>
        <v>49715</v>
      </c>
      <c r="C242" s="28">
        <f t="shared" si="136"/>
        <v>12372.5490381667</v>
      </c>
      <c r="D242" s="67">
        <f t="shared" si="136"/>
        <v>9784.3137401666809</v>
      </c>
      <c r="E242" s="23"/>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row>
    <row r="243" spans="1:258" s="2" customFormat="1" ht="15" hidden="1" x14ac:dyDescent="0.25">
      <c r="A243" s="2">
        <v>143</v>
      </c>
      <c r="B243" s="36">
        <f t="shared" ca="1" si="135"/>
        <v>49744</v>
      </c>
      <c r="C243" s="28">
        <f t="shared" si="136"/>
        <v>12326.797404111145</v>
      </c>
      <c r="D243" s="67">
        <f t="shared" si="136"/>
        <v>9764.7058970000144</v>
      </c>
      <c r="E243" s="2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row>
    <row r="244" spans="1:258" s="2" customFormat="1" ht="15" hidden="1" x14ac:dyDescent="0.25">
      <c r="A244" s="2">
        <v>144</v>
      </c>
      <c r="B244" s="36">
        <f t="shared" ca="1" si="135"/>
        <v>49775</v>
      </c>
      <c r="C244" s="28">
        <f t="shared" si="136"/>
        <v>12281.045770055589</v>
      </c>
      <c r="D244" s="67">
        <f t="shared" si="136"/>
        <v>9745.0980538333479</v>
      </c>
      <c r="E244" s="2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row>
    <row r="245" spans="1:258" s="2" customFormat="1" ht="15" hidden="1" x14ac:dyDescent="0.25">
      <c r="A245" s="2">
        <v>145</v>
      </c>
      <c r="B245" s="36">
        <f t="shared" ca="1" si="135"/>
        <v>49805</v>
      </c>
      <c r="C245" s="28">
        <f t="shared" ref="C245:D256" si="137">AJ56</f>
        <v>18117.647086000034</v>
      </c>
      <c r="D245" s="67">
        <f t="shared" si="137"/>
        <v>15607.843160666682</v>
      </c>
      <c r="E245" s="23"/>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row>
    <row r="246" spans="1:258" s="2" customFormat="1" ht="15" hidden="1" x14ac:dyDescent="0.25">
      <c r="A246" s="2">
        <v>146</v>
      </c>
      <c r="B246" s="36">
        <f t="shared" ca="1" si="135"/>
        <v>49836</v>
      </c>
      <c r="C246" s="28">
        <f t="shared" si="137"/>
        <v>12189.542501944477</v>
      </c>
      <c r="D246" s="67">
        <f t="shared" si="137"/>
        <v>9705.8823675000149</v>
      </c>
      <c r="E246" s="23"/>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row>
    <row r="247" spans="1:258" s="2" customFormat="1" ht="15" hidden="1" x14ac:dyDescent="0.25">
      <c r="A247" s="2">
        <v>147</v>
      </c>
      <c r="B247" s="36">
        <f t="shared" ca="1" si="135"/>
        <v>49866</v>
      </c>
      <c r="C247" s="28">
        <f t="shared" si="137"/>
        <v>12143.790867888923</v>
      </c>
      <c r="D247" s="67">
        <f t="shared" si="137"/>
        <v>9686.2745243333484</v>
      </c>
      <c r="E247" s="23"/>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row>
    <row r="248" spans="1:258" s="2" customFormat="1" ht="15" hidden="1" x14ac:dyDescent="0.25">
      <c r="A248" s="2">
        <v>148</v>
      </c>
      <c r="B248" s="36">
        <f t="shared" ca="1" si="135"/>
        <v>49897</v>
      </c>
      <c r="C248" s="28">
        <f t="shared" si="137"/>
        <v>12098.039233833368</v>
      </c>
      <c r="D248" s="67">
        <f t="shared" si="137"/>
        <v>9666.6666811666819</v>
      </c>
      <c r="E248" s="23"/>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row>
    <row r="249" spans="1:258" s="2" customFormat="1" ht="15" hidden="1" x14ac:dyDescent="0.25">
      <c r="A249" s="2">
        <v>149</v>
      </c>
      <c r="B249" s="36">
        <f t="shared" ca="1" si="135"/>
        <v>49928</v>
      </c>
      <c r="C249" s="28">
        <f t="shared" si="137"/>
        <v>12052.287599777814</v>
      </c>
      <c r="D249" s="67">
        <f t="shared" si="137"/>
        <v>9647.0588380000154</v>
      </c>
      <c r="E249" s="23"/>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row>
    <row r="250" spans="1:258" s="2" customFormat="1" ht="15" hidden="1" x14ac:dyDescent="0.25">
      <c r="A250" s="2">
        <v>150</v>
      </c>
      <c r="B250" s="36">
        <f t="shared" ca="1" si="135"/>
        <v>49958</v>
      </c>
      <c r="C250" s="28">
        <f t="shared" si="137"/>
        <v>12006.535965722258</v>
      </c>
      <c r="D250" s="67">
        <f t="shared" si="137"/>
        <v>9627.4509948333489</v>
      </c>
      <c r="E250" s="23"/>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row>
    <row r="251" spans="1:258" s="2" customFormat="1" ht="15" hidden="1" x14ac:dyDescent="0.25">
      <c r="A251" s="2">
        <v>151</v>
      </c>
      <c r="B251" s="36">
        <f t="shared" ca="1" si="135"/>
        <v>49989</v>
      </c>
      <c r="C251" s="28">
        <f t="shared" si="137"/>
        <v>11960.784331666702</v>
      </c>
      <c r="D251" s="67">
        <f t="shared" si="137"/>
        <v>9607.8431516666824</v>
      </c>
      <c r="E251" s="23"/>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row>
    <row r="252" spans="1:258" s="2" customFormat="1" ht="15" hidden="1" x14ac:dyDescent="0.25">
      <c r="A252" s="2">
        <v>152</v>
      </c>
      <c r="B252" s="36">
        <f t="shared" ca="1" si="135"/>
        <v>50019</v>
      </c>
      <c r="C252" s="28">
        <f t="shared" si="137"/>
        <v>11915.032697611146</v>
      </c>
      <c r="D252" s="67">
        <f t="shared" si="137"/>
        <v>9588.2353085000159</v>
      </c>
      <c r="E252" s="23"/>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row>
    <row r="253" spans="1:258" s="2" customFormat="1" ht="15" hidden="1" x14ac:dyDescent="0.25">
      <c r="A253" s="2">
        <v>153</v>
      </c>
      <c r="B253" s="36">
        <f t="shared" ca="1" si="135"/>
        <v>50050</v>
      </c>
      <c r="C253" s="28">
        <f t="shared" si="137"/>
        <v>11869.281063555591</v>
      </c>
      <c r="D253" s="67">
        <f t="shared" si="137"/>
        <v>9568.6274653333494</v>
      </c>
      <c r="E253" s="2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row>
    <row r="254" spans="1:258" s="2" customFormat="1" ht="15" hidden="1" x14ac:dyDescent="0.25">
      <c r="A254" s="2">
        <v>154</v>
      </c>
      <c r="B254" s="36">
        <f t="shared" ca="1" si="135"/>
        <v>50081</v>
      </c>
      <c r="C254" s="28">
        <f t="shared" si="137"/>
        <v>11823.529429500035</v>
      </c>
      <c r="D254" s="67">
        <f t="shared" si="137"/>
        <v>9549.0196221666829</v>
      </c>
      <c r="E254" s="23"/>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row>
    <row r="255" spans="1:258" s="2" customFormat="1" ht="15" hidden="1" x14ac:dyDescent="0.25">
      <c r="A255" s="2">
        <v>155</v>
      </c>
      <c r="B255" s="36">
        <f t="shared" ca="1" si="135"/>
        <v>50109</v>
      </c>
      <c r="C255" s="28">
        <f t="shared" si="137"/>
        <v>11777.777795444481</v>
      </c>
      <c r="D255" s="67">
        <f t="shared" si="137"/>
        <v>9529.4117790000164</v>
      </c>
      <c r="E255" s="23"/>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row>
    <row r="256" spans="1:258" s="2" customFormat="1" ht="15" hidden="1" x14ac:dyDescent="0.25">
      <c r="A256" s="2">
        <v>156</v>
      </c>
      <c r="B256" s="36">
        <f t="shared" ca="1" si="135"/>
        <v>50140</v>
      </c>
      <c r="C256" s="28">
        <f t="shared" si="137"/>
        <v>11732.026161388925</v>
      </c>
      <c r="D256" s="67">
        <f t="shared" si="137"/>
        <v>9509.8039358333499</v>
      </c>
      <c r="E256" s="23"/>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row>
    <row r="257" spans="1:258" s="2" customFormat="1" ht="15" hidden="1" x14ac:dyDescent="0.25">
      <c r="A257" s="2">
        <v>157</v>
      </c>
      <c r="B257" s="36">
        <f t="shared" ca="1" si="135"/>
        <v>50170</v>
      </c>
      <c r="C257" s="28">
        <f t="shared" ref="C257:D268" si="138">AP56</f>
        <v>17568.627477333372</v>
      </c>
      <c r="D257" s="67">
        <f t="shared" si="138"/>
        <v>15372.549042666684</v>
      </c>
      <c r="E257" s="23"/>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row>
    <row r="258" spans="1:258" s="2" customFormat="1" ht="15" hidden="1" x14ac:dyDescent="0.25">
      <c r="A258" s="2">
        <v>158</v>
      </c>
      <c r="B258" s="36">
        <f t="shared" ca="1" si="135"/>
        <v>50201</v>
      </c>
      <c r="C258" s="28">
        <f t="shared" si="138"/>
        <v>11640.522893277815</v>
      </c>
      <c r="D258" s="67">
        <f t="shared" si="138"/>
        <v>9470.5882495000169</v>
      </c>
      <c r="E258" s="23"/>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row>
    <row r="259" spans="1:258" s="2" customFormat="1" ht="15" hidden="1" x14ac:dyDescent="0.25">
      <c r="A259" s="2">
        <v>159</v>
      </c>
      <c r="B259" s="36">
        <f t="shared" ca="1" si="135"/>
        <v>50231</v>
      </c>
      <c r="C259" s="28">
        <f t="shared" si="138"/>
        <v>11594.77125922226</v>
      </c>
      <c r="D259" s="67">
        <f t="shared" si="138"/>
        <v>9450.9804063333504</v>
      </c>
      <c r="E259" s="23"/>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row>
    <row r="260" spans="1:258" s="2" customFormat="1" ht="15" hidden="1" x14ac:dyDescent="0.25">
      <c r="A260" s="2">
        <v>160</v>
      </c>
      <c r="B260" s="36">
        <f t="shared" ca="1" si="135"/>
        <v>50262</v>
      </c>
      <c r="C260" s="28">
        <f t="shared" si="138"/>
        <v>11549.019625166704</v>
      </c>
      <c r="D260" s="67">
        <f t="shared" si="138"/>
        <v>9431.3725631666821</v>
      </c>
      <c r="E260" s="23"/>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row>
    <row r="261" spans="1:258" s="2" customFormat="1" ht="15" hidden="1" x14ac:dyDescent="0.25">
      <c r="A261" s="2">
        <v>161</v>
      </c>
      <c r="B261" s="36">
        <f t="shared" ca="1" si="135"/>
        <v>50293</v>
      </c>
      <c r="C261" s="28">
        <f t="shared" si="138"/>
        <v>11503.267991111148</v>
      </c>
      <c r="D261" s="67">
        <f t="shared" si="138"/>
        <v>9411.7647200000174</v>
      </c>
      <c r="E261" s="23"/>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row>
    <row r="262" spans="1:258" s="2" customFormat="1" ht="15" hidden="1" x14ac:dyDescent="0.25">
      <c r="A262" s="2">
        <v>162</v>
      </c>
      <c r="B262" s="36">
        <f t="shared" ca="1" si="135"/>
        <v>50323</v>
      </c>
      <c r="C262" s="28">
        <f t="shared" si="138"/>
        <v>11457.516357055592</v>
      </c>
      <c r="D262" s="67">
        <f t="shared" si="138"/>
        <v>9392.1568768333491</v>
      </c>
      <c r="E262" s="23"/>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row>
    <row r="263" spans="1:258" s="2" customFormat="1" ht="15" hidden="1" x14ac:dyDescent="0.25">
      <c r="A263" s="2">
        <v>163</v>
      </c>
      <c r="B263" s="36">
        <f t="shared" ca="1" si="135"/>
        <v>50354</v>
      </c>
      <c r="C263" s="28">
        <f t="shared" si="138"/>
        <v>11411.764723000038</v>
      </c>
      <c r="D263" s="67">
        <f t="shared" si="138"/>
        <v>9372.5490336666844</v>
      </c>
      <c r="E263" s="2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row>
    <row r="264" spans="1:258" s="2" customFormat="1" ht="15" hidden="1" x14ac:dyDescent="0.25">
      <c r="A264" s="2">
        <v>164</v>
      </c>
      <c r="B264" s="36">
        <f t="shared" ca="1" si="135"/>
        <v>50384</v>
      </c>
      <c r="C264" s="28">
        <f t="shared" si="138"/>
        <v>11366.013088944483</v>
      </c>
      <c r="D264" s="67">
        <f t="shared" si="138"/>
        <v>9352.9411905000161</v>
      </c>
      <c r="E264" s="23"/>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row>
    <row r="265" spans="1:258" s="2" customFormat="1" ht="15" hidden="1" x14ac:dyDescent="0.25">
      <c r="A265" s="2">
        <v>165</v>
      </c>
      <c r="B265" s="36">
        <f t="shared" ca="1" si="135"/>
        <v>50415</v>
      </c>
      <c r="C265" s="28">
        <f t="shared" si="138"/>
        <v>11320.261454888927</v>
      </c>
      <c r="D265" s="67">
        <f t="shared" si="138"/>
        <v>9333.3333473333496</v>
      </c>
      <c r="E265" s="23"/>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row>
    <row r="266" spans="1:258" s="2" customFormat="1" ht="15" hidden="1" x14ac:dyDescent="0.25">
      <c r="A266" s="2">
        <v>166</v>
      </c>
      <c r="B266" s="36">
        <f t="shared" ca="1" si="135"/>
        <v>50446</v>
      </c>
      <c r="C266" s="28">
        <f t="shared" si="138"/>
        <v>11274.509820833373</v>
      </c>
      <c r="D266" s="67">
        <f t="shared" si="138"/>
        <v>9313.7255041666831</v>
      </c>
      <c r="E266" s="23"/>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row>
    <row r="267" spans="1:258" s="2" customFormat="1" ht="15" hidden="1" x14ac:dyDescent="0.25">
      <c r="A267" s="2">
        <v>167</v>
      </c>
      <c r="B267" s="36">
        <f t="shared" ca="1" si="135"/>
        <v>50474</v>
      </c>
      <c r="C267" s="28">
        <f t="shared" si="138"/>
        <v>11228.758186777817</v>
      </c>
      <c r="D267" s="67">
        <f t="shared" si="138"/>
        <v>9294.1176610000166</v>
      </c>
      <c r="E267" s="23"/>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row>
    <row r="268" spans="1:258" s="2" customFormat="1" ht="15" hidden="1" x14ac:dyDescent="0.25">
      <c r="A268" s="2">
        <v>168</v>
      </c>
      <c r="B268" s="36">
        <f t="shared" ca="1" si="135"/>
        <v>50505</v>
      </c>
      <c r="C268" s="28">
        <f t="shared" si="138"/>
        <v>11183.006552722261</v>
      </c>
      <c r="D268" s="67">
        <f t="shared" si="138"/>
        <v>9274.5098178333501</v>
      </c>
      <c r="E268" s="23"/>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row>
    <row r="269" spans="1:258" s="2" customFormat="1" ht="15" hidden="1" x14ac:dyDescent="0.25">
      <c r="A269" s="2">
        <v>169</v>
      </c>
      <c r="B269" s="36">
        <f t="shared" ca="1" si="135"/>
        <v>50535</v>
      </c>
      <c r="C269" s="28">
        <f t="shared" ref="C269:C280" si="139">F71</f>
        <v>17019.607868666706</v>
      </c>
      <c r="D269" s="67">
        <f t="shared" ref="D269:D280" si="140">G71</f>
        <v>15137.254924666686</v>
      </c>
      <c r="E269" s="23"/>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row>
    <row r="270" spans="1:258" s="2" customFormat="1" ht="15" hidden="1" x14ac:dyDescent="0.25">
      <c r="A270" s="2">
        <v>170</v>
      </c>
      <c r="B270" s="36">
        <f t="shared" ca="1" si="135"/>
        <v>50566</v>
      </c>
      <c r="C270" s="28">
        <f t="shared" si="139"/>
        <v>11091.50328461115</v>
      </c>
      <c r="D270" s="67">
        <f t="shared" si="140"/>
        <v>9235.2941315000171</v>
      </c>
      <c r="E270" s="23"/>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row>
    <row r="271" spans="1:258" s="2" customFormat="1" ht="15" hidden="1" x14ac:dyDescent="0.25">
      <c r="A271" s="2">
        <v>171</v>
      </c>
      <c r="B271" s="36">
        <f t="shared" ca="1" si="135"/>
        <v>50596</v>
      </c>
      <c r="C271" s="28">
        <f t="shared" si="139"/>
        <v>11045.751650555596</v>
      </c>
      <c r="D271" s="67">
        <f t="shared" si="140"/>
        <v>9215.6862883333506</v>
      </c>
      <c r="E271" s="23"/>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row>
    <row r="272" spans="1:258" s="2" customFormat="1" ht="15" hidden="1" x14ac:dyDescent="0.25">
      <c r="A272" s="2">
        <v>172</v>
      </c>
      <c r="B272" s="36">
        <f t="shared" ca="1" si="135"/>
        <v>50627</v>
      </c>
      <c r="C272" s="28">
        <f t="shared" si="139"/>
        <v>11000.00001650004</v>
      </c>
      <c r="D272" s="67">
        <f t="shared" si="140"/>
        <v>9196.0784451666841</v>
      </c>
      <c r="E272" s="23"/>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row>
    <row r="273" spans="1:258" s="2" customFormat="1" ht="15" hidden="1" x14ac:dyDescent="0.25">
      <c r="A273" s="2">
        <v>173</v>
      </c>
      <c r="B273" s="36">
        <f t="shared" ca="1" si="135"/>
        <v>50658</v>
      </c>
      <c r="C273" s="28">
        <f t="shared" si="139"/>
        <v>10954.248382444484</v>
      </c>
      <c r="D273" s="67">
        <f t="shared" si="140"/>
        <v>9176.4706020000176</v>
      </c>
      <c r="E273" s="2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row>
    <row r="274" spans="1:258" s="2" customFormat="1" ht="15" hidden="1" x14ac:dyDescent="0.25">
      <c r="A274" s="2">
        <v>174</v>
      </c>
      <c r="B274" s="36">
        <f t="shared" ca="1" si="135"/>
        <v>50688</v>
      </c>
      <c r="C274" s="28">
        <f t="shared" si="139"/>
        <v>10908.496748388929</v>
      </c>
      <c r="D274" s="67">
        <f t="shared" si="140"/>
        <v>9156.8627588333511</v>
      </c>
      <c r="E274" s="23"/>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row>
    <row r="275" spans="1:258" s="2" customFormat="1" ht="15" hidden="1" x14ac:dyDescent="0.25">
      <c r="A275" s="2">
        <v>175</v>
      </c>
      <c r="B275" s="36">
        <f t="shared" ca="1" si="135"/>
        <v>50719</v>
      </c>
      <c r="C275" s="28">
        <f t="shared" si="139"/>
        <v>10862.745114333375</v>
      </c>
      <c r="D275" s="67">
        <f t="shared" si="140"/>
        <v>9137.2549156666846</v>
      </c>
      <c r="E275" s="23"/>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row>
    <row r="276" spans="1:258" s="2" customFormat="1" ht="15" hidden="1" x14ac:dyDescent="0.25">
      <c r="A276" s="2">
        <v>176</v>
      </c>
      <c r="B276" s="36">
        <f t="shared" ca="1" si="135"/>
        <v>50749</v>
      </c>
      <c r="C276" s="28">
        <f t="shared" si="139"/>
        <v>10816.993480277819</v>
      </c>
      <c r="D276" s="67">
        <f t="shared" si="140"/>
        <v>9117.6470725000181</v>
      </c>
      <c r="E276" s="23"/>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row>
    <row r="277" spans="1:258" s="2" customFormat="1" ht="15" hidden="1" x14ac:dyDescent="0.25">
      <c r="A277" s="2">
        <v>177</v>
      </c>
      <c r="B277" s="36">
        <f t="shared" ca="1" si="135"/>
        <v>50780</v>
      </c>
      <c r="C277" s="28">
        <f t="shared" si="139"/>
        <v>10771.241846222263</v>
      </c>
      <c r="D277" s="67">
        <f t="shared" si="140"/>
        <v>9098.0392293333516</v>
      </c>
      <c r="E277" s="23"/>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row>
    <row r="278" spans="1:258" s="2" customFormat="1" ht="15" hidden="1" x14ac:dyDescent="0.25">
      <c r="A278" s="2">
        <v>178</v>
      </c>
      <c r="B278" s="36">
        <f t="shared" ca="1" si="135"/>
        <v>50811</v>
      </c>
      <c r="C278" s="28">
        <f t="shared" si="139"/>
        <v>10725.490212166707</v>
      </c>
      <c r="D278" s="67">
        <f t="shared" si="140"/>
        <v>9078.4313861666851</v>
      </c>
      <c r="E278" s="23"/>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row>
    <row r="279" spans="1:258" s="2" customFormat="1" ht="15" hidden="1" x14ac:dyDescent="0.25">
      <c r="A279" s="2">
        <v>179</v>
      </c>
      <c r="B279" s="36">
        <f t="shared" ca="1" si="135"/>
        <v>50839</v>
      </c>
      <c r="C279" s="28">
        <f t="shared" si="139"/>
        <v>10679.738578111152</v>
      </c>
      <c r="D279" s="67">
        <f t="shared" si="140"/>
        <v>9058.8235430000168</v>
      </c>
      <c r="E279" s="2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row>
    <row r="280" spans="1:258" s="2" customFormat="1" ht="15" hidden="1" x14ac:dyDescent="0.25">
      <c r="A280" s="2">
        <v>180</v>
      </c>
      <c r="B280" s="36">
        <f t="shared" ca="1" si="135"/>
        <v>50870</v>
      </c>
      <c r="C280" s="28">
        <f t="shared" si="139"/>
        <v>10633.986944055596</v>
      </c>
      <c r="D280" s="67">
        <f t="shared" si="140"/>
        <v>9039.2156998333503</v>
      </c>
      <c r="E280" s="2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row>
    <row r="281" spans="1:258" s="2" customFormat="1" ht="15" hidden="1" x14ac:dyDescent="0.25">
      <c r="A281" s="2">
        <v>181</v>
      </c>
      <c r="B281" s="36">
        <f t="shared" ca="1" si="135"/>
        <v>50900</v>
      </c>
      <c r="C281" s="28">
        <f t="shared" ref="C281:C292" si="141">L71</f>
        <v>16470.58826000004</v>
      </c>
      <c r="D281" s="67">
        <f t="shared" ref="D281:D292" si="142">M71</f>
        <v>14901.960806666684</v>
      </c>
      <c r="E281" s="2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row>
    <row r="282" spans="1:258" s="2" customFormat="1" ht="15" hidden="1" x14ac:dyDescent="0.25">
      <c r="A282" s="2">
        <v>182</v>
      </c>
      <c r="B282" s="36">
        <f t="shared" ca="1" si="135"/>
        <v>50931</v>
      </c>
      <c r="C282" s="28">
        <f t="shared" si="141"/>
        <v>10542.483675944484</v>
      </c>
      <c r="D282" s="67">
        <f t="shared" si="142"/>
        <v>9000.0000135000173</v>
      </c>
      <c r="E282" s="2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row>
    <row r="283" spans="1:258" s="2" customFormat="1" ht="15" hidden="1" x14ac:dyDescent="0.25">
      <c r="A283" s="2">
        <v>183</v>
      </c>
      <c r="B283" s="36">
        <f t="shared" ca="1" si="135"/>
        <v>50961</v>
      </c>
      <c r="C283" s="28">
        <f t="shared" si="141"/>
        <v>10496.732041888929</v>
      </c>
      <c r="D283" s="67">
        <f t="shared" si="142"/>
        <v>8980.3921703333508</v>
      </c>
      <c r="E283" s="2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row>
    <row r="284" spans="1:258" s="2" customFormat="1" ht="15" hidden="1" x14ac:dyDescent="0.25">
      <c r="A284" s="2">
        <v>184</v>
      </c>
      <c r="B284" s="36">
        <f t="shared" ca="1" si="135"/>
        <v>50992</v>
      </c>
      <c r="C284" s="28">
        <f t="shared" si="141"/>
        <v>10450.980407833373</v>
      </c>
      <c r="D284" s="67">
        <f t="shared" si="142"/>
        <v>8960.7843271666843</v>
      </c>
      <c r="E284" s="2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row>
    <row r="285" spans="1:258" s="2" customFormat="1" ht="15" hidden="1" x14ac:dyDescent="0.25">
      <c r="A285" s="2">
        <v>185</v>
      </c>
      <c r="B285" s="36">
        <f t="shared" ca="1" si="135"/>
        <v>51023</v>
      </c>
      <c r="C285" s="28">
        <f t="shared" si="141"/>
        <v>10405.228773777817</v>
      </c>
      <c r="D285" s="67">
        <f t="shared" si="142"/>
        <v>8941.1764840000178</v>
      </c>
      <c r="E285" s="23"/>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row>
    <row r="286" spans="1:258" s="2" customFormat="1" ht="15" hidden="1" x14ac:dyDescent="0.25">
      <c r="A286" s="2">
        <v>186</v>
      </c>
      <c r="B286" s="36">
        <f t="shared" ca="1" si="135"/>
        <v>51053</v>
      </c>
      <c r="C286" s="28">
        <f t="shared" si="141"/>
        <v>10359.477139722261</v>
      </c>
      <c r="D286" s="67">
        <f t="shared" si="142"/>
        <v>8921.5686408333495</v>
      </c>
      <c r="E286" s="23"/>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row>
    <row r="287" spans="1:258" s="2" customFormat="1" ht="15" hidden="1" x14ac:dyDescent="0.25">
      <c r="A287" s="2">
        <v>187</v>
      </c>
      <c r="B287" s="36">
        <f t="shared" ca="1" si="135"/>
        <v>51084</v>
      </c>
      <c r="C287" s="28">
        <f t="shared" si="141"/>
        <v>10313.725505666705</v>
      </c>
      <c r="D287" s="67">
        <f t="shared" si="142"/>
        <v>8901.960797666683</v>
      </c>
      <c r="E287" s="23"/>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row>
    <row r="288" spans="1:258" s="2" customFormat="1" ht="15" hidden="1" x14ac:dyDescent="0.25">
      <c r="A288" s="2">
        <v>188</v>
      </c>
      <c r="B288" s="36">
        <f t="shared" ca="1" si="135"/>
        <v>51114</v>
      </c>
      <c r="C288" s="28">
        <f t="shared" si="141"/>
        <v>10267.97387161115</v>
      </c>
      <c r="D288" s="67">
        <f t="shared" si="142"/>
        <v>8882.3529545000165</v>
      </c>
      <c r="E288" s="23"/>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row>
    <row r="289" spans="1:258" s="2" customFormat="1" ht="15" hidden="1" x14ac:dyDescent="0.25">
      <c r="A289" s="2">
        <v>189</v>
      </c>
      <c r="B289" s="36">
        <f t="shared" ca="1" si="135"/>
        <v>51145</v>
      </c>
      <c r="C289" s="28">
        <f t="shared" si="141"/>
        <v>10222.222237555594</v>
      </c>
      <c r="D289" s="67">
        <f t="shared" si="142"/>
        <v>8862.74511133335</v>
      </c>
      <c r="E289" s="23"/>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row>
    <row r="290" spans="1:258" s="2" customFormat="1" ht="15" hidden="1" x14ac:dyDescent="0.25">
      <c r="A290" s="2">
        <v>190</v>
      </c>
      <c r="B290" s="36">
        <f t="shared" ca="1" si="135"/>
        <v>51176</v>
      </c>
      <c r="C290" s="28">
        <f t="shared" si="141"/>
        <v>10176.470603500038</v>
      </c>
      <c r="D290" s="67">
        <f t="shared" si="142"/>
        <v>8843.1372681666835</v>
      </c>
      <c r="E290" s="23"/>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row>
    <row r="291" spans="1:258" s="2" customFormat="1" ht="15" hidden="1" x14ac:dyDescent="0.25">
      <c r="A291" s="2">
        <v>191</v>
      </c>
      <c r="B291" s="36">
        <f t="shared" ca="1" si="135"/>
        <v>51205</v>
      </c>
      <c r="C291" s="28">
        <f t="shared" si="141"/>
        <v>10130.718969444482</v>
      </c>
      <c r="D291" s="67">
        <f t="shared" si="142"/>
        <v>8823.529425000017</v>
      </c>
      <c r="E291" s="23"/>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row>
    <row r="292" spans="1:258" s="2" customFormat="1" ht="15" hidden="1" x14ac:dyDescent="0.25">
      <c r="A292" s="2">
        <v>192</v>
      </c>
      <c r="B292" s="36">
        <f t="shared" ca="1" si="135"/>
        <v>51236</v>
      </c>
      <c r="C292" s="28">
        <f t="shared" si="141"/>
        <v>10084.967335388927</v>
      </c>
      <c r="D292" s="67">
        <f t="shared" si="142"/>
        <v>8803.9215818333505</v>
      </c>
      <c r="E292" s="23"/>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row>
    <row r="293" spans="1:258" s="2" customFormat="1" ht="15" hidden="1" x14ac:dyDescent="0.25">
      <c r="A293" s="2">
        <v>193</v>
      </c>
      <c r="B293" s="36">
        <f t="shared" ca="1" si="135"/>
        <v>51266</v>
      </c>
      <c r="C293" s="28">
        <f t="shared" ref="C293:D304" si="143">R71</f>
        <v>15921.568651333371</v>
      </c>
      <c r="D293" s="67">
        <f t="shared" si="143"/>
        <v>14666.666688666683</v>
      </c>
      <c r="E293" s="2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row>
    <row r="294" spans="1:258" s="2" customFormat="1" ht="15" hidden="1" x14ac:dyDescent="0.25">
      <c r="A294" s="2">
        <v>194</v>
      </c>
      <c r="B294" s="36">
        <f t="shared" ca="1" si="135"/>
        <v>51297</v>
      </c>
      <c r="C294" s="28">
        <f t="shared" si="143"/>
        <v>9993.464067277815</v>
      </c>
      <c r="D294" s="67">
        <f t="shared" si="143"/>
        <v>8764.7058955000175</v>
      </c>
      <c r="E294" s="23"/>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row>
    <row r="295" spans="1:258" s="2" customFormat="1" ht="15" hidden="1" x14ac:dyDescent="0.25">
      <c r="A295" s="2">
        <v>195</v>
      </c>
      <c r="B295" s="36">
        <f t="shared" ref="B295:B340" ca="1" si="144">EDATE(B294,1)</f>
        <v>51327</v>
      </c>
      <c r="C295" s="28">
        <f t="shared" si="143"/>
        <v>9947.7124332222593</v>
      </c>
      <c r="D295" s="67">
        <f t="shared" si="143"/>
        <v>8745.0980523333492</v>
      </c>
      <c r="E295" s="23"/>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row>
    <row r="296" spans="1:258" s="2" customFormat="1" ht="15" hidden="1" x14ac:dyDescent="0.25">
      <c r="A296" s="2">
        <v>196</v>
      </c>
      <c r="B296" s="36">
        <f t="shared" ca="1" si="144"/>
        <v>51358</v>
      </c>
      <c r="C296" s="28">
        <f t="shared" si="143"/>
        <v>9901.9607991667035</v>
      </c>
      <c r="D296" s="67">
        <f t="shared" si="143"/>
        <v>8725.4902091666827</v>
      </c>
      <c r="E296" s="23"/>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row>
    <row r="297" spans="1:258" s="2" customFormat="1" ht="15" hidden="1" x14ac:dyDescent="0.25">
      <c r="A297" s="2">
        <v>197</v>
      </c>
      <c r="B297" s="36">
        <f t="shared" ca="1" si="144"/>
        <v>51389</v>
      </c>
      <c r="C297" s="28">
        <f t="shared" si="143"/>
        <v>9856.2091651111496</v>
      </c>
      <c r="D297" s="67">
        <f t="shared" si="143"/>
        <v>8705.8823660000162</v>
      </c>
      <c r="E297" s="23"/>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row>
    <row r="298" spans="1:258" s="2" customFormat="1" ht="15" hidden="1" x14ac:dyDescent="0.25">
      <c r="A298" s="2">
        <v>198</v>
      </c>
      <c r="B298" s="36">
        <f t="shared" ca="1" si="144"/>
        <v>51419</v>
      </c>
      <c r="C298" s="28">
        <f t="shared" si="143"/>
        <v>9810.4575310555938</v>
      </c>
      <c r="D298" s="67">
        <f t="shared" si="143"/>
        <v>8686.2745228333497</v>
      </c>
      <c r="E298" s="23"/>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row>
    <row r="299" spans="1:258" s="2" customFormat="1" ht="15" hidden="1" x14ac:dyDescent="0.25">
      <c r="A299" s="2">
        <v>199</v>
      </c>
      <c r="B299" s="36">
        <f t="shared" ca="1" si="144"/>
        <v>51450</v>
      </c>
      <c r="C299" s="28">
        <f t="shared" si="143"/>
        <v>9764.705897000038</v>
      </c>
      <c r="D299" s="67">
        <f t="shared" si="143"/>
        <v>8666.6666796666832</v>
      </c>
      <c r="E299" s="23"/>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row>
    <row r="300" spans="1:258" s="2" customFormat="1" ht="15" hidden="1" x14ac:dyDescent="0.25">
      <c r="A300" s="2">
        <v>200</v>
      </c>
      <c r="B300" s="36">
        <f t="shared" ca="1" si="144"/>
        <v>51480</v>
      </c>
      <c r="C300" s="28">
        <f t="shared" si="143"/>
        <v>9718.9542629444823</v>
      </c>
      <c r="D300" s="67">
        <f t="shared" si="143"/>
        <v>8647.0588365000167</v>
      </c>
      <c r="E300" s="23"/>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row>
    <row r="301" spans="1:258" s="2" customFormat="1" ht="15" hidden="1" x14ac:dyDescent="0.25">
      <c r="A301" s="2">
        <v>201</v>
      </c>
      <c r="B301" s="36">
        <f t="shared" ca="1" si="144"/>
        <v>51511</v>
      </c>
      <c r="C301" s="28">
        <f t="shared" si="143"/>
        <v>9673.2026288889265</v>
      </c>
      <c r="D301" s="67">
        <f t="shared" si="143"/>
        <v>8627.4509933333502</v>
      </c>
      <c r="E301" s="23"/>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row>
    <row r="302" spans="1:258" s="2" customFormat="1" ht="15" hidden="1" x14ac:dyDescent="0.25">
      <c r="A302" s="2">
        <v>202</v>
      </c>
      <c r="B302" s="36">
        <f t="shared" ca="1" si="144"/>
        <v>51542</v>
      </c>
      <c r="C302" s="28">
        <f t="shared" si="143"/>
        <v>9627.4509948333707</v>
      </c>
      <c r="D302" s="67">
        <f t="shared" si="143"/>
        <v>8607.8431501666837</v>
      </c>
      <c r="E302" s="23"/>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row>
    <row r="303" spans="1:258" s="2" customFormat="1" ht="15" hidden="1" x14ac:dyDescent="0.25">
      <c r="A303" s="2">
        <v>203</v>
      </c>
      <c r="B303" s="36">
        <f t="shared" ca="1" si="144"/>
        <v>51570</v>
      </c>
      <c r="C303" s="28">
        <f t="shared" si="143"/>
        <v>9581.6993607778149</v>
      </c>
      <c r="D303" s="67">
        <f t="shared" si="143"/>
        <v>8588.2353070000172</v>
      </c>
      <c r="E303" s="2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row>
    <row r="304" spans="1:258" s="2" customFormat="1" ht="15" hidden="1" x14ac:dyDescent="0.25">
      <c r="A304" s="2">
        <v>204</v>
      </c>
      <c r="B304" s="36">
        <f t="shared" ca="1" si="144"/>
        <v>51601</v>
      </c>
      <c r="C304" s="28">
        <f t="shared" si="143"/>
        <v>9535.9477267222592</v>
      </c>
      <c r="D304" s="67">
        <f t="shared" si="143"/>
        <v>8568.6274638333489</v>
      </c>
      <c r="E304" s="23"/>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row>
    <row r="305" spans="1:258" s="2" customFormat="1" ht="15" hidden="1" x14ac:dyDescent="0.25">
      <c r="A305" s="2">
        <v>205</v>
      </c>
      <c r="B305" s="36">
        <f t="shared" ca="1" si="144"/>
        <v>51631</v>
      </c>
      <c r="C305" s="28">
        <f t="shared" ref="C305:D316" si="145">X71</f>
        <v>15372.549042666704</v>
      </c>
      <c r="D305" s="67">
        <f t="shared" si="145"/>
        <v>14431.372570666685</v>
      </c>
      <c r="E305" s="23"/>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row>
    <row r="306" spans="1:258" s="2" customFormat="1" ht="15" hidden="1" x14ac:dyDescent="0.25">
      <c r="A306" s="2">
        <v>206</v>
      </c>
      <c r="B306" s="36">
        <f t="shared" ca="1" si="144"/>
        <v>51662</v>
      </c>
      <c r="C306" s="28">
        <f t="shared" si="145"/>
        <v>9444.4444586111476</v>
      </c>
      <c r="D306" s="67">
        <f t="shared" si="145"/>
        <v>8529.4117775000159</v>
      </c>
      <c r="E306" s="23"/>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row>
    <row r="307" spans="1:258" s="2" customFormat="1" ht="15" hidden="1" x14ac:dyDescent="0.25">
      <c r="A307" s="2">
        <v>207</v>
      </c>
      <c r="B307" s="36">
        <f t="shared" ca="1" si="144"/>
        <v>51692</v>
      </c>
      <c r="C307" s="28">
        <f t="shared" si="145"/>
        <v>9398.6928245555919</v>
      </c>
      <c r="D307" s="67">
        <f t="shared" si="145"/>
        <v>8509.8039343333494</v>
      </c>
      <c r="E307" s="23"/>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row>
    <row r="308" spans="1:258" s="2" customFormat="1" ht="15" hidden="1" x14ac:dyDescent="0.25">
      <c r="A308" s="2">
        <v>208</v>
      </c>
      <c r="B308" s="36">
        <f t="shared" ca="1" si="144"/>
        <v>51723</v>
      </c>
      <c r="C308" s="28">
        <f t="shared" si="145"/>
        <v>9352.9411905000361</v>
      </c>
      <c r="D308" s="67">
        <f t="shared" si="145"/>
        <v>8490.1960911666829</v>
      </c>
      <c r="E308" s="23"/>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row>
    <row r="309" spans="1:258" s="2" customFormat="1" ht="15" hidden="1" x14ac:dyDescent="0.25">
      <c r="A309" s="2">
        <v>209</v>
      </c>
      <c r="B309" s="36">
        <f t="shared" ca="1" si="144"/>
        <v>51754</v>
      </c>
      <c r="C309" s="28">
        <f t="shared" si="145"/>
        <v>9307.1895564444803</v>
      </c>
      <c r="D309" s="67">
        <f t="shared" si="145"/>
        <v>8470.5882480000164</v>
      </c>
      <c r="E309" s="23"/>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row>
    <row r="310" spans="1:258" s="2" customFormat="1" ht="15" hidden="1" x14ac:dyDescent="0.25">
      <c r="A310" s="2">
        <v>210</v>
      </c>
      <c r="B310" s="36">
        <f t="shared" ca="1" si="144"/>
        <v>51784</v>
      </c>
      <c r="C310" s="28">
        <f t="shared" si="145"/>
        <v>9261.4379223889264</v>
      </c>
      <c r="D310" s="67">
        <f t="shared" si="145"/>
        <v>8450.9804048333499</v>
      </c>
      <c r="E310" s="23"/>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row>
    <row r="311" spans="1:258" s="2" customFormat="1" ht="15" hidden="1" x14ac:dyDescent="0.25">
      <c r="A311" s="2">
        <v>211</v>
      </c>
      <c r="B311" s="36">
        <f t="shared" ca="1" si="144"/>
        <v>51815</v>
      </c>
      <c r="C311" s="28">
        <f t="shared" si="145"/>
        <v>9215.6862883333706</v>
      </c>
      <c r="D311" s="67">
        <f t="shared" si="145"/>
        <v>8431.3725616666834</v>
      </c>
      <c r="E311" s="23"/>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row>
    <row r="312" spans="1:258" s="2" customFormat="1" ht="15" hidden="1" x14ac:dyDescent="0.25">
      <c r="A312" s="2">
        <v>212</v>
      </c>
      <c r="B312" s="36">
        <f t="shared" ca="1" si="144"/>
        <v>51845</v>
      </c>
      <c r="C312" s="28">
        <f t="shared" si="145"/>
        <v>9169.9346542778148</v>
      </c>
      <c r="D312" s="67">
        <f t="shared" si="145"/>
        <v>8411.7647185000169</v>
      </c>
      <c r="E312" s="23"/>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row>
    <row r="313" spans="1:258" s="2" customFormat="1" ht="15" hidden="1" x14ac:dyDescent="0.25">
      <c r="A313" s="2">
        <v>213</v>
      </c>
      <c r="B313" s="36">
        <f t="shared" ca="1" si="144"/>
        <v>51876</v>
      </c>
      <c r="C313" s="28">
        <f t="shared" si="145"/>
        <v>9124.1830202222591</v>
      </c>
      <c r="D313" s="67">
        <f t="shared" si="145"/>
        <v>8392.1568753333504</v>
      </c>
      <c r="E313" s="2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row>
    <row r="314" spans="1:258" s="2" customFormat="1" ht="15" hidden="1" x14ac:dyDescent="0.25">
      <c r="A314" s="2">
        <v>214</v>
      </c>
      <c r="B314" s="36">
        <f t="shared" ca="1" si="144"/>
        <v>51907</v>
      </c>
      <c r="C314" s="28">
        <f t="shared" si="145"/>
        <v>9078.4313861667033</v>
      </c>
      <c r="D314" s="67">
        <f t="shared" si="145"/>
        <v>8372.5490321666821</v>
      </c>
      <c r="E314" s="23"/>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row>
    <row r="315" spans="1:258" s="2" customFormat="1" ht="15" hidden="1" x14ac:dyDescent="0.25">
      <c r="A315" s="2">
        <v>215</v>
      </c>
      <c r="B315" s="36">
        <f t="shared" ca="1" si="144"/>
        <v>51935</v>
      </c>
      <c r="C315" s="28">
        <f t="shared" si="145"/>
        <v>9032.6797521111475</v>
      </c>
      <c r="D315" s="67">
        <f t="shared" si="145"/>
        <v>8352.9411890000156</v>
      </c>
      <c r="E315" s="23"/>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row>
    <row r="316" spans="1:258" s="2" customFormat="1" ht="15" hidden="1" x14ac:dyDescent="0.25">
      <c r="A316" s="2">
        <v>216</v>
      </c>
      <c r="B316" s="36">
        <f t="shared" ca="1" si="144"/>
        <v>51966</v>
      </c>
      <c r="C316" s="28">
        <f t="shared" si="145"/>
        <v>8986.9281180555918</v>
      </c>
      <c r="D316" s="67">
        <f t="shared" si="145"/>
        <v>8333.3333458333491</v>
      </c>
      <c r="E316" s="23"/>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row>
    <row r="317" spans="1:258" s="2" customFormat="1" ht="15" hidden="1" x14ac:dyDescent="0.25">
      <c r="A317" s="2">
        <v>217</v>
      </c>
      <c r="B317" s="36">
        <f t="shared" ca="1" si="144"/>
        <v>51996</v>
      </c>
      <c r="C317" s="23">
        <f t="shared" ref="C317:D328" si="146">AD71</f>
        <v>14823.529434000036</v>
      </c>
      <c r="D317" s="23">
        <f t="shared" si="146"/>
        <v>14196.078452666683</v>
      </c>
      <c r="E317" s="23"/>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row>
    <row r="318" spans="1:258" s="2" customFormat="1" ht="15" hidden="1" x14ac:dyDescent="0.25">
      <c r="A318" s="2">
        <v>218</v>
      </c>
      <c r="B318" s="36">
        <f t="shared" ca="1" si="144"/>
        <v>52027</v>
      </c>
      <c r="C318" s="23">
        <f t="shared" si="146"/>
        <v>8895.424849944482</v>
      </c>
      <c r="D318" s="23">
        <f t="shared" si="146"/>
        <v>8294.1176595000161</v>
      </c>
      <c r="E318" s="23"/>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row>
    <row r="319" spans="1:258" s="2" customFormat="1" ht="15" hidden="1" x14ac:dyDescent="0.25">
      <c r="A319" s="2">
        <v>219</v>
      </c>
      <c r="B319" s="36">
        <f t="shared" ca="1" si="144"/>
        <v>52057</v>
      </c>
      <c r="C319" s="23">
        <f t="shared" si="146"/>
        <v>8849.6732158889263</v>
      </c>
      <c r="D319" s="23">
        <f t="shared" si="146"/>
        <v>8274.5098163333496</v>
      </c>
      <c r="E319" s="23"/>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row>
    <row r="320" spans="1:258" s="2" customFormat="1" ht="15" hidden="1" x14ac:dyDescent="0.25">
      <c r="A320" s="2">
        <v>220</v>
      </c>
      <c r="B320" s="36">
        <f t="shared" ca="1" si="144"/>
        <v>52088</v>
      </c>
      <c r="C320" s="23">
        <f t="shared" si="146"/>
        <v>8803.9215818333705</v>
      </c>
      <c r="D320" s="23">
        <f t="shared" si="146"/>
        <v>8254.9019731666831</v>
      </c>
      <c r="E320" s="23"/>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row>
    <row r="321" spans="1:258" s="2" customFormat="1" ht="15" hidden="1" x14ac:dyDescent="0.25">
      <c r="A321" s="2">
        <v>221</v>
      </c>
      <c r="B321" s="36">
        <f t="shared" ca="1" si="144"/>
        <v>52119</v>
      </c>
      <c r="C321" s="23">
        <f t="shared" si="146"/>
        <v>8758.1699477778147</v>
      </c>
      <c r="D321" s="23">
        <f t="shared" si="146"/>
        <v>8235.2941300000166</v>
      </c>
      <c r="E321" s="23"/>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row>
    <row r="322" spans="1:258" s="2" customFormat="1" ht="15" hidden="1" x14ac:dyDescent="0.25">
      <c r="A322" s="2">
        <v>222</v>
      </c>
      <c r="B322" s="36">
        <f t="shared" ca="1" si="144"/>
        <v>52149</v>
      </c>
      <c r="C322" s="23">
        <f t="shared" si="146"/>
        <v>8712.418313722259</v>
      </c>
      <c r="D322" s="23">
        <f t="shared" si="146"/>
        <v>8215.6862868333501</v>
      </c>
      <c r="E322" s="23"/>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row>
    <row r="323" spans="1:258" s="2" customFormat="1" ht="15" hidden="1" x14ac:dyDescent="0.25">
      <c r="A323" s="2">
        <v>223</v>
      </c>
      <c r="B323" s="36">
        <f t="shared" ca="1" si="144"/>
        <v>52180</v>
      </c>
      <c r="C323" s="23">
        <f t="shared" si="146"/>
        <v>8666.6666796667032</v>
      </c>
      <c r="D323" s="23">
        <f t="shared" si="146"/>
        <v>8196.0784436666836</v>
      </c>
      <c r="E323" s="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row>
    <row r="324" spans="1:258" s="2" customFormat="1" ht="15" hidden="1" x14ac:dyDescent="0.25">
      <c r="A324" s="2">
        <v>224</v>
      </c>
      <c r="B324" s="36">
        <f t="shared" ca="1" si="144"/>
        <v>52210</v>
      </c>
      <c r="C324" s="23">
        <f t="shared" si="146"/>
        <v>8620.9150456111493</v>
      </c>
      <c r="D324" s="23">
        <f t="shared" si="146"/>
        <v>8176.4706005000162</v>
      </c>
      <c r="E324" s="23"/>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row>
    <row r="325" spans="1:258" s="2" customFormat="1" ht="15" hidden="1" x14ac:dyDescent="0.25">
      <c r="A325" s="2">
        <v>225</v>
      </c>
      <c r="B325" s="36">
        <f t="shared" ca="1" si="144"/>
        <v>52241</v>
      </c>
      <c r="C325" s="23">
        <f t="shared" si="146"/>
        <v>8575.1634115555935</v>
      </c>
      <c r="D325" s="23">
        <f t="shared" si="146"/>
        <v>8156.8627573333497</v>
      </c>
      <c r="E325" s="23"/>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row>
    <row r="326" spans="1:258" s="2" customFormat="1" ht="15" hidden="1" x14ac:dyDescent="0.25">
      <c r="A326" s="2">
        <v>226</v>
      </c>
      <c r="B326" s="36">
        <f t="shared" ca="1" si="144"/>
        <v>52272</v>
      </c>
      <c r="C326" s="23">
        <f t="shared" si="146"/>
        <v>8529.4117775000377</v>
      </c>
      <c r="D326" s="23">
        <f t="shared" si="146"/>
        <v>8137.2549141666832</v>
      </c>
      <c r="E326" s="23"/>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row>
    <row r="327" spans="1:258" s="2" customFormat="1" ht="15" hidden="1" x14ac:dyDescent="0.25">
      <c r="A327" s="2">
        <v>227</v>
      </c>
      <c r="B327" s="36">
        <f t="shared" ca="1" si="144"/>
        <v>52300</v>
      </c>
      <c r="C327" s="23">
        <f t="shared" si="146"/>
        <v>8483.6601434444819</v>
      </c>
      <c r="D327" s="23">
        <f t="shared" si="146"/>
        <v>8117.6470710000167</v>
      </c>
      <c r="E327" s="23"/>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row>
    <row r="328" spans="1:258" s="2" customFormat="1" ht="15" hidden="1" x14ac:dyDescent="0.25">
      <c r="A328" s="2">
        <v>228</v>
      </c>
      <c r="B328" s="36">
        <f t="shared" ca="1" si="144"/>
        <v>52331</v>
      </c>
      <c r="C328" s="23">
        <f t="shared" si="146"/>
        <v>8437.9085093889262</v>
      </c>
      <c r="D328" s="23">
        <f t="shared" si="146"/>
        <v>8098.0392278333502</v>
      </c>
      <c r="E328" s="23"/>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row>
    <row r="329" spans="1:258" s="2" customFormat="1" ht="15" hidden="1" x14ac:dyDescent="0.25">
      <c r="A329" s="2">
        <v>229</v>
      </c>
      <c r="B329" s="36">
        <f t="shared" ca="1" si="144"/>
        <v>52361</v>
      </c>
      <c r="C329" s="23">
        <f t="shared" ref="C329:D340" si="147">AJ71</f>
        <v>14274.509825333371</v>
      </c>
      <c r="D329" s="23">
        <f t="shared" si="147"/>
        <v>13960.784334666683</v>
      </c>
      <c r="E329" s="23"/>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row>
    <row r="330" spans="1:258" s="2" customFormat="1" ht="15" hidden="1" x14ac:dyDescent="0.25">
      <c r="A330" s="2">
        <v>230</v>
      </c>
      <c r="B330" s="36">
        <f t="shared" ca="1" si="144"/>
        <v>52392</v>
      </c>
      <c r="C330" s="23">
        <f t="shared" si="147"/>
        <v>8346.4052412778146</v>
      </c>
      <c r="D330" s="23">
        <f t="shared" si="147"/>
        <v>8058.8235415000163</v>
      </c>
      <c r="E330" s="23"/>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row>
    <row r="331" spans="1:258" s="2" customFormat="1" ht="15" hidden="1" x14ac:dyDescent="0.25">
      <c r="A331" s="2">
        <v>231</v>
      </c>
      <c r="B331" s="36">
        <f t="shared" ca="1" si="144"/>
        <v>52422</v>
      </c>
      <c r="C331" s="23">
        <f t="shared" si="147"/>
        <v>8300.6536072222589</v>
      </c>
      <c r="D331" s="23">
        <f t="shared" si="147"/>
        <v>8039.2156983333498</v>
      </c>
      <c r="E331" s="23"/>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row>
    <row r="332" spans="1:258" s="2" customFormat="1" ht="15" hidden="1" x14ac:dyDescent="0.25">
      <c r="A332" s="2">
        <v>232</v>
      </c>
      <c r="B332" s="36">
        <f t="shared" ca="1" si="144"/>
        <v>52453</v>
      </c>
      <c r="C332" s="23">
        <f t="shared" si="147"/>
        <v>8254.9019731667031</v>
      </c>
      <c r="D332" s="23">
        <f t="shared" si="147"/>
        <v>8019.6078551666833</v>
      </c>
      <c r="E332" s="23"/>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row>
    <row r="333" spans="1:258" s="2" customFormat="1" ht="15" hidden="1" x14ac:dyDescent="0.25">
      <c r="A333" s="2">
        <v>233</v>
      </c>
      <c r="B333" s="36">
        <f t="shared" ca="1" si="144"/>
        <v>52484</v>
      </c>
      <c r="C333" s="23">
        <f t="shared" si="147"/>
        <v>8209.1503391111473</v>
      </c>
      <c r="D333" s="23">
        <f t="shared" si="147"/>
        <v>8000.0000120000168</v>
      </c>
      <c r="E333" s="2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row>
    <row r="334" spans="1:258" s="2" customFormat="1" ht="15" hidden="1" x14ac:dyDescent="0.25">
      <c r="A334" s="2">
        <v>234</v>
      </c>
      <c r="B334" s="36">
        <f t="shared" ca="1" si="144"/>
        <v>52514</v>
      </c>
      <c r="C334" s="23">
        <f t="shared" si="147"/>
        <v>8163.3987050555925</v>
      </c>
      <c r="D334" s="23">
        <f t="shared" si="147"/>
        <v>7980.3921688333494</v>
      </c>
      <c r="E334" s="23"/>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row>
    <row r="335" spans="1:258" s="2" customFormat="1" ht="15" hidden="1" x14ac:dyDescent="0.25">
      <c r="A335" s="2">
        <v>235</v>
      </c>
      <c r="B335" s="36">
        <f t="shared" ca="1" si="144"/>
        <v>52545</v>
      </c>
      <c r="C335" s="23">
        <f t="shared" si="147"/>
        <v>8117.6470710000367</v>
      </c>
      <c r="D335" s="23">
        <f t="shared" si="147"/>
        <v>7960.7843256666829</v>
      </c>
      <c r="E335" s="23"/>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row>
    <row r="336" spans="1:258" s="2" customFormat="1" ht="15" hidden="1" x14ac:dyDescent="0.25">
      <c r="A336" s="2">
        <v>236</v>
      </c>
      <c r="B336" s="36">
        <f t="shared" ca="1" si="144"/>
        <v>52575</v>
      </c>
      <c r="C336" s="23">
        <f t="shared" si="147"/>
        <v>8071.8954369444818</v>
      </c>
      <c r="D336" s="23">
        <f t="shared" si="147"/>
        <v>7941.1764825000164</v>
      </c>
      <c r="E336" s="23"/>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row>
    <row r="337" spans="1:259" s="2" customFormat="1" ht="15" hidden="1" x14ac:dyDescent="0.25">
      <c r="A337" s="2">
        <v>237</v>
      </c>
      <c r="B337" s="36">
        <f t="shared" ca="1" si="144"/>
        <v>52606</v>
      </c>
      <c r="C337" s="23">
        <f t="shared" si="147"/>
        <v>8026.1438028889261</v>
      </c>
      <c r="D337" s="23">
        <f t="shared" si="147"/>
        <v>7921.5686393333499</v>
      </c>
      <c r="E337" s="23"/>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row>
    <row r="338" spans="1:259" s="2" customFormat="1" ht="15" hidden="1" x14ac:dyDescent="0.25">
      <c r="A338" s="2">
        <v>238</v>
      </c>
      <c r="B338" s="36">
        <f t="shared" ca="1" si="144"/>
        <v>52637</v>
      </c>
      <c r="C338" s="23">
        <f t="shared" si="147"/>
        <v>7980.3921688333703</v>
      </c>
      <c r="D338" s="23">
        <f t="shared" si="147"/>
        <v>7901.9607961666834</v>
      </c>
      <c r="E338" s="23"/>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row>
    <row r="339" spans="1:259" s="2" customFormat="1" ht="15" hidden="1" x14ac:dyDescent="0.25">
      <c r="A339" s="2">
        <v>239</v>
      </c>
      <c r="B339" s="36">
        <f t="shared" ca="1" si="144"/>
        <v>52666</v>
      </c>
      <c r="C339" s="23">
        <f t="shared" si="147"/>
        <v>7934.6405347778145</v>
      </c>
      <c r="D339" s="23">
        <f t="shared" si="147"/>
        <v>7882.352953000016</v>
      </c>
      <c r="E339" s="23"/>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row>
    <row r="340" spans="1:259" s="2" customFormat="1" ht="15" hidden="1" x14ac:dyDescent="0.25">
      <c r="A340" s="2">
        <v>240</v>
      </c>
      <c r="B340" s="36">
        <f t="shared" ca="1" si="144"/>
        <v>52697</v>
      </c>
      <c r="C340" s="23">
        <f t="shared" si="147"/>
        <v>11674.888900722259</v>
      </c>
      <c r="D340" s="23">
        <f t="shared" si="147"/>
        <v>11648.745109833349</v>
      </c>
      <c r="E340" s="23"/>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row>
    <row r="341" spans="1:259" s="2" customFormat="1" ht="15" x14ac:dyDescent="0.25">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row>
  </sheetData>
  <sheetProtection algorithmName="SHA-512" hashValue="mPMiUCU8KFdF8aO+7Qv9CoD00UiW1jU5Ky4/HNIivar55zS+APbt3c7zgrNoM8lGz6ZxO8BNOhWqxE6a0kNLVQ==" saltValue="KXqmzDo7LAtqTFlHBZ6Mzw==" spinCount="100000" sheet="1" objects="1" scenarios="1"/>
  <mergeCells count="105">
    <mergeCell ref="A19:L19"/>
    <mergeCell ref="M19:N19"/>
    <mergeCell ref="H39:M39"/>
    <mergeCell ref="N39:S39"/>
    <mergeCell ref="T39:Y39"/>
    <mergeCell ref="Z39:AE39"/>
    <mergeCell ref="B54:G54"/>
    <mergeCell ref="H54:M54"/>
    <mergeCell ref="N54:S54"/>
    <mergeCell ref="T54:Y54"/>
    <mergeCell ref="Z54:AE54"/>
    <mergeCell ref="A37:L37"/>
    <mergeCell ref="M37:N37"/>
    <mergeCell ref="A32:L32"/>
    <mergeCell ref="M32:N32"/>
    <mergeCell ref="A33:L33"/>
    <mergeCell ref="M33:N33"/>
    <mergeCell ref="A34:L34"/>
    <mergeCell ref="M34:N34"/>
    <mergeCell ref="A35:L35"/>
    <mergeCell ref="M35:N35"/>
    <mergeCell ref="A36:L36"/>
    <mergeCell ref="M36:N36"/>
    <mergeCell ref="A31:L31"/>
    <mergeCell ref="A86:M86"/>
    <mergeCell ref="A87:M87"/>
    <mergeCell ref="A88:M88"/>
    <mergeCell ref="A89:M89"/>
    <mergeCell ref="A69:A70"/>
    <mergeCell ref="A97:B98"/>
    <mergeCell ref="C97:H97"/>
    <mergeCell ref="C98:H98"/>
    <mergeCell ref="A90:M90"/>
    <mergeCell ref="A91:R91"/>
    <mergeCell ref="A92:R92"/>
    <mergeCell ref="A93:R93"/>
    <mergeCell ref="A95:B95"/>
    <mergeCell ref="C95:H95"/>
    <mergeCell ref="N84:O84"/>
    <mergeCell ref="A54:A55"/>
    <mergeCell ref="B39:G39"/>
    <mergeCell ref="AF39:AK39"/>
    <mergeCell ref="A39:A40"/>
    <mergeCell ref="AL39:AQ39"/>
    <mergeCell ref="AL54:AQ54"/>
    <mergeCell ref="AF54:AK54"/>
    <mergeCell ref="B69:G69"/>
    <mergeCell ref="H69:M69"/>
    <mergeCell ref="N69:S69"/>
    <mergeCell ref="T69:Y69"/>
    <mergeCell ref="Z69:AE69"/>
    <mergeCell ref="AF69:AK69"/>
    <mergeCell ref="M31:N31"/>
    <mergeCell ref="A23:L23"/>
    <mergeCell ref="M23:N23"/>
    <mergeCell ref="A24:L24"/>
    <mergeCell ref="M24:N24"/>
    <mergeCell ref="A25:L25"/>
    <mergeCell ref="M25:N25"/>
    <mergeCell ref="A26:L26"/>
    <mergeCell ref="M26:N26"/>
    <mergeCell ref="A13:L13"/>
    <mergeCell ref="M13:N13"/>
    <mergeCell ref="A14:L14"/>
    <mergeCell ref="A15:L15"/>
    <mergeCell ref="A30:L30"/>
    <mergeCell ref="M30:N30"/>
    <mergeCell ref="A22:N22"/>
    <mergeCell ref="A29:N29"/>
    <mergeCell ref="A18:L18"/>
    <mergeCell ref="M14:N14"/>
    <mergeCell ref="M15:N15"/>
    <mergeCell ref="M17:N17"/>
    <mergeCell ref="M18:N18"/>
    <mergeCell ref="A17:L17"/>
    <mergeCell ref="A28:L28"/>
    <mergeCell ref="M28:N28"/>
    <mergeCell ref="A27:L27"/>
    <mergeCell ref="M27:N27"/>
    <mergeCell ref="A16:L16"/>
    <mergeCell ref="M16:N16"/>
    <mergeCell ref="M20:N20"/>
    <mergeCell ref="A21:I21"/>
    <mergeCell ref="M21:N21"/>
    <mergeCell ref="A20:L20"/>
    <mergeCell ref="A8:L8"/>
    <mergeCell ref="M8:N8"/>
    <mergeCell ref="A9:K9"/>
    <mergeCell ref="M9:N9"/>
    <mergeCell ref="A10:K10"/>
    <mergeCell ref="M10:N10"/>
    <mergeCell ref="A11:K11"/>
    <mergeCell ref="M11:N11"/>
    <mergeCell ref="A12:K12"/>
    <mergeCell ref="M12:N12"/>
    <mergeCell ref="A1:N1"/>
    <mergeCell ref="A2:N2"/>
    <mergeCell ref="A3:N3"/>
    <mergeCell ref="A4:N4"/>
    <mergeCell ref="A5:L5"/>
    <mergeCell ref="M5:N5"/>
    <mergeCell ref="A6:L6"/>
    <mergeCell ref="M6:N6"/>
    <mergeCell ref="A7:L7"/>
    <mergeCell ref="M7:N7"/>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from>
                    <xdr:col>12</xdr:col>
                    <xdr:colOff>9525</xdr:colOff>
                    <xdr:row>19</xdr:row>
                    <xdr:rowOff>9525</xdr:rowOff>
                  </from>
                  <to>
                    <xdr:col>14</xdr:col>
                    <xdr:colOff>238125</xdr:colOff>
                    <xdr:row>19</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M335"/>
  <sheetViews>
    <sheetView tabSelected="1" view="pageBreakPreview" topLeftCell="A25" zoomScale="86" zoomScaleNormal="70" zoomScaleSheetLayoutView="86" workbookViewId="0">
      <selection activeCell="G38" sqref="G38"/>
    </sheetView>
  </sheetViews>
  <sheetFormatPr defaultRowHeight="12.75" x14ac:dyDescent="0.2"/>
  <cols>
    <col min="1" max="1" width="10.7109375" customWidth="1"/>
    <col min="2" max="2" width="14.28515625" customWidth="1"/>
    <col min="3" max="3" width="12" customWidth="1"/>
    <col min="4" max="5" width="12.42578125" customWidth="1"/>
    <col min="6" max="6" width="13.140625" customWidth="1"/>
    <col min="7" max="7" width="11.5703125" customWidth="1"/>
    <col min="8" max="8" width="12.140625" customWidth="1"/>
    <col min="9" max="9" width="12.28515625" customWidth="1"/>
    <col min="10" max="10" width="14.140625" customWidth="1"/>
    <col min="11" max="11" width="14.7109375" customWidth="1"/>
    <col min="12" max="13" width="12.42578125" customWidth="1"/>
    <col min="14" max="14" width="12.140625" customWidth="1"/>
    <col min="15" max="15" width="11" customWidth="1"/>
    <col min="16" max="17" width="12" customWidth="1"/>
    <col min="18" max="18" width="11.28515625" customWidth="1"/>
    <col min="19" max="19" width="10.5703125" customWidth="1"/>
    <col min="20" max="20" width="11.5703125" customWidth="1"/>
    <col min="21" max="21" width="13.28515625" customWidth="1"/>
    <col min="22" max="22" width="11.140625" customWidth="1"/>
    <col min="23" max="23" width="12.5703125" customWidth="1"/>
    <col min="24" max="25" width="12.7109375" customWidth="1"/>
    <col min="26" max="26" width="11.7109375" customWidth="1"/>
    <col min="27" max="27" width="14" customWidth="1"/>
    <col min="28" max="28" width="11.5703125" customWidth="1"/>
    <col min="29" max="29" width="13.140625" customWidth="1"/>
    <col min="30" max="32" width="9.140625" hidden="1" customWidth="1"/>
    <col min="33" max="33" width="8.42578125" hidden="1" customWidth="1"/>
    <col min="34" max="34" width="5.28515625" hidden="1" customWidth="1"/>
    <col min="35" max="35" width="9.140625" hidden="1" customWidth="1"/>
    <col min="36" max="56" width="9.140625" customWidth="1"/>
    <col min="247" max="247" width="13.7109375" customWidth="1"/>
  </cols>
  <sheetData>
    <row r="1" spans="1:247" s="62" customFormat="1" ht="27.75" hidden="1" customHeight="1" x14ac:dyDescent="0.25">
      <c r="A1" s="151" t="s">
        <v>54</v>
      </c>
      <c r="B1" s="151"/>
      <c r="C1" s="151"/>
      <c r="D1" s="151"/>
      <c r="E1" s="151"/>
      <c r="F1" s="151"/>
      <c r="G1" s="151"/>
      <c r="H1" s="151"/>
      <c r="I1" s="151"/>
      <c r="J1" s="151"/>
      <c r="K1" s="151"/>
      <c r="L1" s="3"/>
      <c r="M1" s="3"/>
      <c r="N1" s="3"/>
      <c r="O1" s="3"/>
      <c r="P1" s="3"/>
      <c r="Q1" s="3"/>
      <c r="R1" s="3"/>
      <c r="S1" s="2"/>
      <c r="T1" s="1"/>
      <c r="U1" s="1"/>
      <c r="V1" s="1"/>
      <c r="W1" s="2"/>
      <c r="X1" s="2"/>
      <c r="Y1" s="2"/>
      <c r="Z1" s="2"/>
      <c r="AA1" s="2"/>
      <c r="AB1" s="2"/>
      <c r="AC1" s="2"/>
      <c r="AD1" s="2"/>
      <c r="AE1" s="2"/>
      <c r="AF1" s="2"/>
      <c r="AG1" s="2"/>
      <c r="AH1" s="2"/>
    </row>
    <row r="2" spans="1:247" s="62" customFormat="1" ht="27.75" hidden="1" customHeight="1" x14ac:dyDescent="0.25">
      <c r="A2" s="152" t="s">
        <v>3</v>
      </c>
      <c r="B2" s="152"/>
      <c r="C2" s="152"/>
      <c r="D2" s="152"/>
      <c r="E2" s="152"/>
      <c r="F2" s="152"/>
      <c r="G2" s="152"/>
      <c r="H2" s="152"/>
      <c r="I2" s="152"/>
      <c r="J2" s="152"/>
      <c r="K2" s="152"/>
      <c r="L2" s="3"/>
      <c r="M2" s="3"/>
      <c r="N2" s="3"/>
      <c r="O2" s="3"/>
      <c r="P2" s="3"/>
      <c r="Q2" s="3"/>
      <c r="R2" s="3"/>
      <c r="S2" s="1"/>
      <c r="T2" s="1"/>
      <c r="U2" s="1"/>
      <c r="V2" s="1"/>
      <c r="W2" s="2"/>
      <c r="X2" s="2"/>
      <c r="Y2" s="2"/>
      <c r="Z2" s="2"/>
      <c r="AA2" s="2"/>
      <c r="AB2" s="2"/>
      <c r="AC2" s="2"/>
      <c r="AD2" s="2"/>
      <c r="AE2" s="2"/>
      <c r="AF2" s="2"/>
      <c r="AG2" s="2"/>
      <c r="AH2" s="2"/>
    </row>
    <row r="3" spans="1:247" ht="60" customHeight="1" x14ac:dyDescent="0.25">
      <c r="A3" s="153" t="s">
        <v>120</v>
      </c>
      <c r="B3" s="153"/>
      <c r="C3" s="153"/>
      <c r="D3" s="153"/>
      <c r="E3" s="153"/>
      <c r="F3" s="153"/>
      <c r="G3" s="153"/>
      <c r="H3" s="153"/>
      <c r="I3" s="153"/>
      <c r="J3" s="153"/>
      <c r="K3" s="153"/>
      <c r="L3" s="41"/>
      <c r="M3" s="41"/>
      <c r="N3" s="41"/>
      <c r="O3" s="41"/>
      <c r="P3" s="41"/>
      <c r="Q3" s="41"/>
      <c r="R3" s="41"/>
      <c r="S3" s="41"/>
      <c r="T3" s="41"/>
      <c r="U3" s="41"/>
      <c r="V3" s="41"/>
      <c r="W3" s="41"/>
      <c r="X3" s="41"/>
      <c r="Y3" s="41"/>
      <c r="Z3" s="41"/>
      <c r="AA3" s="41"/>
      <c r="AB3" s="41"/>
      <c r="AC3" s="41"/>
      <c r="AD3" s="2"/>
      <c r="AE3" s="2"/>
      <c r="AF3" s="2"/>
      <c r="AG3" s="2"/>
      <c r="AH3" s="2"/>
    </row>
    <row r="4" spans="1:247" s="2" customFormat="1" ht="16.5" customHeight="1" x14ac:dyDescent="0.25">
      <c r="A4" s="154"/>
      <c r="B4" s="154"/>
      <c r="C4" s="154"/>
      <c r="D4" s="154"/>
      <c r="E4" s="154"/>
      <c r="F4" s="154"/>
      <c r="G4" s="154"/>
      <c r="H4" s="154"/>
      <c r="I4" s="154"/>
      <c r="J4" s="154"/>
      <c r="K4" s="154"/>
      <c r="L4" s="41"/>
      <c r="M4" s="41"/>
      <c r="N4" s="41"/>
      <c r="O4" s="41"/>
      <c r="P4" s="41"/>
      <c r="Q4" s="98"/>
      <c r="R4" s="41" t="s">
        <v>121</v>
      </c>
      <c r="S4" s="41"/>
      <c r="T4" s="41"/>
      <c r="U4" s="41"/>
      <c r="V4" s="41"/>
      <c r="W4" s="41"/>
      <c r="X4" s="41"/>
      <c r="Y4" s="41"/>
      <c r="Z4" s="41"/>
      <c r="AA4" s="41"/>
      <c r="AB4" s="41"/>
      <c r="AC4" s="41"/>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row>
    <row r="5" spans="1:247" s="2" customFormat="1" ht="43.5" hidden="1" customHeight="1" x14ac:dyDescent="0.25">
      <c r="A5" s="155" t="s">
        <v>55</v>
      </c>
      <c r="B5" s="156"/>
      <c r="C5" s="156"/>
      <c r="D5" s="156"/>
      <c r="E5" s="156"/>
      <c r="F5" s="156"/>
      <c r="G5" s="156"/>
      <c r="H5" s="156"/>
      <c r="I5" s="157"/>
      <c r="J5" s="158" t="s">
        <v>56</v>
      </c>
      <c r="K5" s="159"/>
      <c r="L5" s="41"/>
      <c r="M5" s="41"/>
      <c r="N5" s="41"/>
      <c r="O5" s="41"/>
      <c r="P5" s="41"/>
      <c r="Q5" s="41"/>
      <c r="R5" s="41"/>
      <c r="S5" s="41"/>
      <c r="T5" s="41"/>
      <c r="U5" s="41"/>
      <c r="V5" s="41"/>
      <c r="W5" s="41"/>
      <c r="X5" s="41"/>
      <c r="Y5" s="41"/>
      <c r="Z5" s="41"/>
      <c r="AA5" s="41"/>
      <c r="AB5" s="41"/>
      <c r="AC5" s="41"/>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row>
    <row r="6" spans="1:247" s="2" customFormat="1" ht="13.5" customHeight="1" x14ac:dyDescent="0.25">
      <c r="A6" s="160" t="s">
        <v>57</v>
      </c>
      <c r="B6" s="161"/>
      <c r="C6" s="161"/>
      <c r="D6" s="161"/>
      <c r="E6" s="161"/>
      <c r="F6" s="161"/>
      <c r="G6" s="161"/>
      <c r="H6" s="161"/>
      <c r="I6" s="162"/>
      <c r="J6" s="106">
        <v>1000000</v>
      </c>
      <c r="K6" s="106"/>
      <c r="L6" s="41"/>
      <c r="M6" s="41"/>
      <c r="N6" s="41"/>
      <c r="O6" s="41"/>
      <c r="P6" s="41"/>
      <c r="Q6" s="41"/>
      <c r="R6" s="41"/>
      <c r="S6" s="41"/>
      <c r="T6" s="41"/>
      <c r="U6" s="41"/>
      <c r="V6" s="41"/>
      <c r="W6" s="41"/>
      <c r="X6" s="41"/>
      <c r="Y6" s="41"/>
      <c r="Z6" s="41"/>
      <c r="AA6" s="41"/>
      <c r="AB6" s="41"/>
      <c r="AC6" s="41"/>
      <c r="AD6" s="95" t="s">
        <v>111</v>
      </c>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row>
    <row r="7" spans="1:247" s="2" customFormat="1" ht="15" x14ac:dyDescent="0.25">
      <c r="A7" s="163" t="s">
        <v>15</v>
      </c>
      <c r="B7" s="164"/>
      <c r="C7" s="164"/>
      <c r="D7" s="164"/>
      <c r="E7" s="164"/>
      <c r="F7" s="164"/>
      <c r="G7" s="164"/>
      <c r="H7" s="164"/>
      <c r="I7" s="165"/>
      <c r="J7" s="261">
        <v>0.2</v>
      </c>
      <c r="K7" s="261"/>
      <c r="L7" s="41"/>
      <c r="M7" s="41"/>
      <c r="N7" s="41"/>
      <c r="O7" s="41"/>
      <c r="P7" s="41"/>
      <c r="Q7" s="41"/>
      <c r="R7" s="41"/>
      <c r="S7" s="41"/>
      <c r="T7" s="41"/>
      <c r="U7" s="41"/>
      <c r="V7" s="41"/>
      <c r="W7" s="41"/>
      <c r="X7" s="41"/>
      <c r="Y7" s="41"/>
      <c r="Z7" s="41"/>
      <c r="AA7" s="41"/>
      <c r="AB7" s="41"/>
      <c r="AC7" s="41"/>
      <c r="AD7" s="56">
        <v>7.0000000000000001E-3</v>
      </c>
      <c r="AE7" s="1"/>
      <c r="AG7" s="1" t="s">
        <v>2</v>
      </c>
      <c r="AH7" s="25" t="s">
        <v>0</v>
      </c>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row>
    <row r="8" spans="1:247" s="2" customFormat="1" ht="15" x14ac:dyDescent="0.25">
      <c r="A8" s="166" t="s">
        <v>58</v>
      </c>
      <c r="B8" s="167"/>
      <c r="C8" s="167"/>
      <c r="D8" s="167"/>
      <c r="E8" s="167"/>
      <c r="F8" s="167"/>
      <c r="G8" s="167"/>
      <c r="H8" s="167"/>
      <c r="I8" s="168"/>
      <c r="J8" s="169">
        <f>J6*(1-avans2)</f>
        <v>800000</v>
      </c>
      <c r="K8" s="169"/>
      <c r="L8" s="41"/>
      <c r="M8" s="41"/>
      <c r="N8" s="41"/>
      <c r="O8" s="41"/>
      <c r="P8" s="41"/>
      <c r="Q8" s="41"/>
      <c r="R8" s="41"/>
      <c r="S8" s="41"/>
      <c r="T8" s="41"/>
      <c r="U8" s="41"/>
      <c r="V8" s="41"/>
      <c r="W8" s="41"/>
      <c r="X8" s="41"/>
      <c r="Y8" s="41"/>
      <c r="Z8" s="41"/>
      <c r="AA8" s="41"/>
      <c r="AB8" s="41"/>
      <c r="AC8" s="41"/>
      <c r="AD8" s="56">
        <v>5.0000000000000001E-3</v>
      </c>
      <c r="AE8" s="1"/>
      <c r="AG8" s="2" t="s">
        <v>14</v>
      </c>
      <c r="AH8" s="25" t="s">
        <v>1</v>
      </c>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row>
    <row r="9" spans="1:247" s="2" customFormat="1" ht="15" hidden="1" customHeight="1" x14ac:dyDescent="0.25">
      <c r="A9" s="170" t="s">
        <v>59</v>
      </c>
      <c r="B9" s="171"/>
      <c r="C9" s="171"/>
      <c r="D9" s="171"/>
      <c r="E9" s="171"/>
      <c r="F9" s="171"/>
      <c r="G9" s="171"/>
      <c r="H9" s="172"/>
      <c r="I9" s="93"/>
      <c r="J9" s="106">
        <v>100000</v>
      </c>
      <c r="K9" s="106"/>
      <c r="L9" s="41"/>
      <c r="M9" s="41"/>
      <c r="N9" s="41"/>
      <c r="O9" s="41"/>
      <c r="P9" s="41"/>
      <c r="Q9" s="41"/>
      <c r="R9" s="41"/>
      <c r="S9" s="41"/>
      <c r="T9" s="41"/>
      <c r="U9" s="41"/>
      <c r="V9" s="41"/>
      <c r="W9" s="41"/>
      <c r="X9" s="41"/>
      <c r="Y9" s="41"/>
      <c r="Z9" s="41"/>
      <c r="AA9" s="41"/>
      <c r="AB9" s="41"/>
      <c r="AC9" s="41"/>
      <c r="AD9" s="1"/>
      <c r="AE9" s="1"/>
      <c r="AH9" s="58"/>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row>
    <row r="10" spans="1:247" s="2" customFormat="1" ht="15" hidden="1" customHeight="1" x14ac:dyDescent="0.25">
      <c r="A10" s="170" t="s">
        <v>60</v>
      </c>
      <c r="B10" s="171"/>
      <c r="C10" s="171"/>
      <c r="D10" s="171"/>
      <c r="E10" s="171"/>
      <c r="F10" s="171"/>
      <c r="G10" s="171"/>
      <c r="H10" s="172"/>
      <c r="I10" s="93"/>
      <c r="J10" s="106">
        <f>J9*J25</f>
        <v>0</v>
      </c>
      <c r="K10" s="106"/>
      <c r="L10" s="41"/>
      <c r="M10" s="41"/>
      <c r="N10" s="41"/>
      <c r="O10" s="41"/>
      <c r="P10" s="41"/>
      <c r="Q10" s="41"/>
      <c r="R10" s="41"/>
      <c r="S10" s="41"/>
      <c r="T10" s="41"/>
      <c r="U10" s="41"/>
      <c r="V10" s="41"/>
      <c r="W10" s="41"/>
      <c r="X10" s="41"/>
      <c r="Y10" s="41"/>
      <c r="Z10" s="41"/>
      <c r="AA10" s="41"/>
      <c r="AB10" s="41"/>
      <c r="AC10" s="41"/>
      <c r="AD10" s="1"/>
      <c r="AE10" s="1"/>
      <c r="AH10" s="58"/>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row>
    <row r="11" spans="1:247" s="2" customFormat="1" ht="15" hidden="1" customHeight="1" x14ac:dyDescent="0.25">
      <c r="A11" s="173" t="s">
        <v>61</v>
      </c>
      <c r="B11" s="174"/>
      <c r="C11" s="174"/>
      <c r="D11" s="174"/>
      <c r="E11" s="174"/>
      <c r="F11" s="174"/>
      <c r="G11" s="174"/>
      <c r="H11" s="175"/>
      <c r="I11" s="94"/>
      <c r="J11" s="106">
        <v>0</v>
      </c>
      <c r="K11" s="106"/>
      <c r="L11" s="41"/>
      <c r="M11" s="41"/>
      <c r="N11" s="41"/>
      <c r="O11" s="41"/>
      <c r="P11" s="41"/>
      <c r="Q11" s="41"/>
      <c r="R11" s="41"/>
      <c r="S11" s="41"/>
      <c r="T11" s="41"/>
      <c r="U11" s="41"/>
      <c r="V11" s="41"/>
      <c r="W11" s="41"/>
      <c r="X11" s="41"/>
      <c r="Y11" s="41"/>
      <c r="Z11" s="41"/>
      <c r="AA11" s="41"/>
      <c r="AB11" s="41"/>
      <c r="AC11" s="41"/>
      <c r="AD11" s="1"/>
      <c r="AE11" s="1"/>
      <c r="AH11" s="58"/>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row>
    <row r="12" spans="1:247" s="2" customFormat="1" ht="15" hidden="1" customHeight="1" x14ac:dyDescent="0.25">
      <c r="A12" s="173" t="s">
        <v>62</v>
      </c>
      <c r="B12" s="174"/>
      <c r="C12" s="174"/>
      <c r="D12" s="174"/>
      <c r="E12" s="174"/>
      <c r="F12" s="174"/>
      <c r="G12" s="174"/>
      <c r="H12" s="175"/>
      <c r="I12" s="94"/>
      <c r="J12" s="106">
        <v>0</v>
      </c>
      <c r="K12" s="106"/>
      <c r="L12" s="41"/>
      <c r="M12" s="41"/>
      <c r="N12" s="41"/>
      <c r="O12" s="41"/>
      <c r="P12" s="41"/>
      <c r="Q12" s="41"/>
      <c r="R12" s="41"/>
      <c r="S12" s="41"/>
      <c r="T12" s="41"/>
      <c r="U12" s="41"/>
      <c r="V12" s="41"/>
      <c r="W12" s="41"/>
      <c r="X12" s="41"/>
      <c r="Y12" s="41"/>
      <c r="Z12" s="41"/>
      <c r="AA12" s="41"/>
      <c r="AB12" s="41"/>
      <c r="AC12" s="41"/>
      <c r="AD12" s="1"/>
      <c r="AE12" s="1"/>
      <c r="AH12" s="58"/>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row>
    <row r="13" spans="1:247" s="2" customFormat="1" ht="16.5" customHeight="1" x14ac:dyDescent="0.25">
      <c r="A13" s="176" t="s">
        <v>12</v>
      </c>
      <c r="B13" s="177"/>
      <c r="C13" s="177"/>
      <c r="D13" s="177"/>
      <c r="E13" s="177"/>
      <c r="F13" s="177"/>
      <c r="G13" s="177"/>
      <c r="H13" s="177"/>
      <c r="I13" s="178"/>
      <c r="J13" s="179">
        <v>240</v>
      </c>
      <c r="K13" s="180"/>
      <c r="L13" s="41"/>
      <c r="M13" s="41"/>
      <c r="N13" s="41"/>
      <c r="O13" s="41"/>
      <c r="P13" s="41"/>
      <c r="Q13" s="41"/>
      <c r="R13" s="41"/>
      <c r="S13" s="41"/>
      <c r="T13" s="41"/>
      <c r="U13" s="41"/>
      <c r="V13" s="41"/>
      <c r="W13" s="41"/>
      <c r="X13" s="41"/>
      <c r="Y13" s="41"/>
      <c r="Z13" s="41"/>
      <c r="AA13" s="41"/>
      <c r="AB13" s="41"/>
      <c r="AC13" s="41"/>
      <c r="AD13" s="1"/>
      <c r="AE13" s="1"/>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row>
    <row r="14" spans="1:247" s="2" customFormat="1" ht="18.75" customHeight="1" x14ac:dyDescent="0.25">
      <c r="A14" s="258" t="s">
        <v>112</v>
      </c>
      <c r="B14" s="259"/>
      <c r="C14" s="259"/>
      <c r="D14" s="259"/>
      <c r="E14" s="259"/>
      <c r="F14" s="259"/>
      <c r="G14" s="259"/>
      <c r="H14" s="259"/>
      <c r="I14" s="260"/>
      <c r="J14" s="196">
        <v>7.0000000000000007E-2</v>
      </c>
      <c r="K14" s="197"/>
      <c r="L14" s="41"/>
      <c r="M14" s="41"/>
      <c r="N14" s="41"/>
      <c r="O14" s="41"/>
      <c r="P14" s="41"/>
      <c r="Q14" s="41"/>
      <c r="R14" s="41"/>
      <c r="S14" s="41"/>
      <c r="T14" s="41"/>
      <c r="U14" s="41"/>
      <c r="V14" s="41"/>
      <c r="W14" s="41"/>
      <c r="X14" s="41"/>
      <c r="Y14" s="41"/>
      <c r="Z14" s="41"/>
      <c r="AA14" s="41"/>
      <c r="AB14" s="41"/>
      <c r="AC14" s="41"/>
      <c r="AD14" s="1"/>
      <c r="AE14" s="1"/>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row>
    <row r="15" spans="1:247" s="2" customFormat="1" ht="16.5" hidden="1" customHeight="1" x14ac:dyDescent="0.25">
      <c r="A15" s="249" t="s">
        <v>12</v>
      </c>
      <c r="B15" s="250"/>
      <c r="C15" s="250"/>
      <c r="D15" s="250"/>
      <c r="E15" s="250"/>
      <c r="F15" s="250"/>
      <c r="G15" s="250"/>
      <c r="H15" s="250"/>
      <c r="I15" s="251"/>
      <c r="J15" s="198">
        <v>240</v>
      </c>
      <c r="K15" s="199"/>
      <c r="L15" s="41"/>
      <c r="M15" s="41"/>
      <c r="N15" s="41"/>
      <c r="O15" s="41"/>
      <c r="P15" s="41"/>
      <c r="Q15" s="41"/>
      <c r="R15" s="41"/>
      <c r="S15" s="41"/>
      <c r="T15" s="41"/>
      <c r="U15" s="41"/>
      <c r="V15" s="41"/>
      <c r="W15" s="41"/>
      <c r="X15" s="41"/>
      <c r="Y15" s="41"/>
      <c r="Z15" s="41"/>
      <c r="AA15" s="41"/>
      <c r="AB15" s="41"/>
      <c r="AC15" s="41"/>
      <c r="AD15" s="1"/>
      <c r="AE15" s="1"/>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row>
    <row r="16" spans="1:247" s="2" customFormat="1" ht="18.75" hidden="1" customHeight="1" x14ac:dyDescent="0.25">
      <c r="A16" s="252" t="s">
        <v>113</v>
      </c>
      <c r="B16" s="253"/>
      <c r="C16" s="253"/>
      <c r="D16" s="253"/>
      <c r="E16" s="253"/>
      <c r="F16" s="253"/>
      <c r="G16" s="253"/>
      <c r="H16" s="253"/>
      <c r="I16" s="254"/>
      <c r="J16" s="196">
        <v>0.12989999999999999</v>
      </c>
      <c r="K16" s="197"/>
      <c r="L16" s="41"/>
      <c r="M16" s="41"/>
      <c r="N16" s="41"/>
      <c r="O16" s="41"/>
      <c r="P16" s="41"/>
      <c r="Q16" s="41"/>
      <c r="R16" s="41"/>
      <c r="S16" s="41"/>
      <c r="T16" s="41"/>
      <c r="U16" s="41"/>
      <c r="V16" s="41"/>
      <c r="W16" s="41"/>
      <c r="X16" s="41"/>
      <c r="Y16" s="41"/>
      <c r="Z16" s="41"/>
      <c r="AA16" s="41"/>
      <c r="AB16" s="41"/>
      <c r="AC16" s="41"/>
      <c r="AD16" s="1"/>
      <c r="AE16" s="1"/>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row>
    <row r="17" spans="1:247" s="2" customFormat="1" ht="15.75" hidden="1" customHeight="1" x14ac:dyDescent="0.25">
      <c r="A17" s="255" t="s">
        <v>114</v>
      </c>
      <c r="B17" s="256"/>
      <c r="C17" s="256"/>
      <c r="D17" s="256"/>
      <c r="E17" s="256"/>
      <c r="F17" s="256"/>
      <c r="G17" s="256"/>
      <c r="H17" s="256"/>
      <c r="I17" s="257"/>
      <c r="J17" s="198">
        <f>strok2-J15</f>
        <v>0</v>
      </c>
      <c r="K17" s="199"/>
      <c r="L17" s="41"/>
      <c r="M17" s="41"/>
      <c r="N17" s="41"/>
      <c r="O17" s="41"/>
      <c r="P17" s="41"/>
      <c r="Q17" s="41"/>
      <c r="R17" s="41"/>
      <c r="S17" s="41"/>
      <c r="T17" s="41"/>
      <c r="U17" s="41"/>
      <c r="V17" s="41"/>
      <c r="W17" s="41"/>
      <c r="X17" s="41"/>
      <c r="Y17" s="41"/>
      <c r="Z17" s="41"/>
      <c r="AA17" s="41"/>
      <c r="AB17" s="41"/>
      <c r="AC17" s="41"/>
      <c r="AD17" s="1"/>
      <c r="AE17" s="1"/>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row>
    <row r="18" spans="1:247" s="2" customFormat="1" ht="15" x14ac:dyDescent="0.25">
      <c r="A18" s="166" t="s">
        <v>13</v>
      </c>
      <c r="B18" s="167"/>
      <c r="C18" s="167"/>
      <c r="D18" s="167"/>
      <c r="E18" s="167"/>
      <c r="F18" s="167"/>
      <c r="G18" s="167"/>
      <c r="H18" s="167"/>
      <c r="I18" s="168"/>
      <c r="J18" s="212">
        <v>1</v>
      </c>
      <c r="K18" s="213"/>
      <c r="L18" s="41"/>
      <c r="M18" s="41"/>
      <c r="N18" s="41"/>
      <c r="O18" s="41"/>
      <c r="P18" s="41"/>
      <c r="Q18" s="41"/>
      <c r="R18" s="41"/>
      <c r="S18" s="41"/>
      <c r="T18" s="41"/>
      <c r="U18" s="41"/>
      <c r="V18" s="41"/>
      <c r="W18" s="41"/>
      <c r="X18" s="41"/>
      <c r="Y18" s="41"/>
      <c r="Z18" s="41"/>
      <c r="AA18" s="41"/>
      <c r="AB18" s="41"/>
      <c r="AC18" s="41"/>
      <c r="AD18" s="1"/>
      <c r="AE18" s="1"/>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row>
    <row r="19" spans="1:247" s="2" customFormat="1" ht="15" hidden="1" customHeight="1" x14ac:dyDescent="0.25">
      <c r="A19" s="126" t="str">
        <f>CONCATENATE("Месячный платеж по кредиту, ",O33)</f>
        <v xml:space="preserve">Месячный платеж по кредиту, </v>
      </c>
      <c r="B19" s="127"/>
      <c r="C19" s="127"/>
      <c r="D19" s="127"/>
      <c r="E19" s="127"/>
      <c r="F19" s="127"/>
      <c r="G19" s="127"/>
      <c r="H19" s="91"/>
      <c r="I19" s="90"/>
      <c r="J19" s="214">
        <f>IF(data2=1,sumkred2/strok2,sumkred2*J14/100/((1-POWER(1+J14/1200,-strok2))*12))</f>
        <v>3333.3333333333335</v>
      </c>
      <c r="K19" s="215"/>
      <c r="L19" s="41"/>
      <c r="M19" s="41"/>
      <c r="N19" s="41"/>
      <c r="O19" s="41"/>
      <c r="P19" s="41"/>
      <c r="Q19" s="41"/>
      <c r="R19" s="41"/>
      <c r="S19" s="41"/>
      <c r="T19" s="41"/>
      <c r="U19" s="41"/>
      <c r="V19" s="41"/>
      <c r="W19" s="41"/>
      <c r="X19" s="41"/>
      <c r="Y19" s="41"/>
      <c r="Z19" s="41"/>
      <c r="AA19" s="41"/>
      <c r="AB19" s="41"/>
      <c r="AC19" s="41"/>
      <c r="AD19" s="1"/>
      <c r="AE19" s="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row>
    <row r="20" spans="1:247" s="2" customFormat="1" ht="26.25" customHeight="1" x14ac:dyDescent="0.25">
      <c r="A20" s="190" t="s">
        <v>122</v>
      </c>
      <c r="B20" s="191"/>
      <c r="C20" s="191"/>
      <c r="D20" s="191"/>
      <c r="E20" s="191"/>
      <c r="F20" s="191"/>
      <c r="G20" s="191"/>
      <c r="H20" s="191"/>
      <c r="I20" s="191"/>
      <c r="J20" s="191"/>
      <c r="K20" s="192"/>
      <c r="L20" s="41"/>
      <c r="M20" s="41"/>
      <c r="N20" s="41"/>
      <c r="O20" s="41"/>
      <c r="P20" s="41"/>
      <c r="Q20" s="41"/>
      <c r="R20" s="41"/>
      <c r="S20" s="41"/>
      <c r="T20" s="41"/>
      <c r="U20" s="41"/>
      <c r="V20" s="41"/>
      <c r="W20" s="41"/>
      <c r="X20" s="41"/>
      <c r="Y20" s="41"/>
      <c r="Z20" s="41"/>
      <c r="AA20" s="41"/>
      <c r="AB20" s="41"/>
      <c r="AC20" s="41"/>
      <c r="AD20" s="1"/>
      <c r="AE20" s="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row>
    <row r="21" spans="1:247" s="2" customFormat="1" ht="15" x14ac:dyDescent="0.25">
      <c r="A21" s="126" t="s">
        <v>81</v>
      </c>
      <c r="B21" s="127"/>
      <c r="C21" s="127"/>
      <c r="D21" s="127"/>
      <c r="E21" s="127"/>
      <c r="F21" s="127"/>
      <c r="G21" s="127"/>
      <c r="H21" s="127"/>
      <c r="I21" s="205"/>
      <c r="J21" s="244">
        <v>0.01</v>
      </c>
      <c r="K21" s="244"/>
      <c r="L21" s="41"/>
      <c r="M21" s="41"/>
      <c r="N21" s="41"/>
      <c r="O21" s="41"/>
      <c r="P21" s="41"/>
      <c r="Q21" s="41"/>
      <c r="R21" s="41"/>
      <c r="S21" s="41"/>
      <c r="T21" s="41"/>
      <c r="U21" s="41"/>
      <c r="V21" s="41"/>
      <c r="W21" s="41"/>
      <c r="X21" s="41"/>
      <c r="Y21" s="41"/>
      <c r="Z21" s="41"/>
      <c r="AA21" s="41"/>
      <c r="AB21" s="41"/>
      <c r="AC21" s="41"/>
      <c r="AD21" s="1"/>
      <c r="AE21" s="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row>
    <row r="22" spans="1:247" s="2" customFormat="1" ht="16.5" hidden="1" customHeight="1" x14ac:dyDescent="0.25">
      <c r="A22" s="126" t="s">
        <v>63</v>
      </c>
      <c r="B22" s="127"/>
      <c r="C22" s="127"/>
      <c r="D22" s="127"/>
      <c r="E22" s="127"/>
      <c r="F22" s="127"/>
      <c r="G22" s="127"/>
      <c r="H22" s="127"/>
      <c r="I22" s="205"/>
      <c r="J22" s="217">
        <v>0</v>
      </c>
      <c r="K22" s="218"/>
      <c r="L22" s="41"/>
      <c r="M22" s="41"/>
      <c r="N22" s="41"/>
      <c r="O22" s="41"/>
      <c r="P22" s="41"/>
      <c r="Q22" s="41"/>
      <c r="R22" s="41"/>
      <c r="S22" s="41"/>
      <c r="T22" s="41"/>
      <c r="U22" s="41"/>
      <c r="V22" s="41"/>
      <c r="W22" s="41"/>
      <c r="X22" s="41"/>
      <c r="Y22" s="41"/>
      <c r="Z22" s="41"/>
      <c r="AA22" s="41"/>
      <c r="AB22" s="41"/>
      <c r="AC22" s="41"/>
      <c r="AD22" s="1"/>
      <c r="AE22" s="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row>
    <row r="23" spans="1:247" s="2" customFormat="1" ht="16.5" customHeight="1" x14ac:dyDescent="0.25">
      <c r="A23" s="126" t="s">
        <v>84</v>
      </c>
      <c r="B23" s="127"/>
      <c r="C23" s="127"/>
      <c r="D23" s="127"/>
      <c r="E23" s="127"/>
      <c r="F23" s="127"/>
      <c r="G23" s="127"/>
      <c r="H23" s="127"/>
      <c r="I23" s="205"/>
      <c r="J23" s="245" t="s">
        <v>85</v>
      </c>
      <c r="K23" s="246"/>
      <c r="L23" s="41"/>
      <c r="M23" s="41"/>
      <c r="N23" s="41"/>
      <c r="O23" s="41"/>
      <c r="P23" s="41"/>
      <c r="Q23" s="41"/>
      <c r="R23" s="41"/>
      <c r="S23" s="41"/>
      <c r="T23" s="41"/>
      <c r="U23" s="41"/>
      <c r="V23" s="41"/>
      <c r="W23" s="41"/>
      <c r="X23" s="41"/>
      <c r="Y23" s="41"/>
      <c r="Z23" s="41"/>
      <c r="AA23" s="41"/>
      <c r="AB23" s="41"/>
      <c r="AC23" s="41"/>
      <c r="AD23" s="1"/>
      <c r="AE23" s="1"/>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row>
    <row r="24" spans="1:247" s="2" customFormat="1" ht="19.5" hidden="1" customHeight="1" x14ac:dyDescent="0.25">
      <c r="A24" s="126" t="s">
        <v>115</v>
      </c>
      <c r="B24" s="127"/>
      <c r="C24" s="127"/>
      <c r="D24" s="127"/>
      <c r="E24" s="127"/>
      <c r="F24" s="127"/>
      <c r="G24" s="127"/>
      <c r="H24" s="127"/>
      <c r="I24" s="205"/>
      <c r="J24" s="247">
        <v>0</v>
      </c>
      <c r="K24" s="248"/>
      <c r="L24" s="41"/>
      <c r="M24" s="41"/>
      <c r="N24" s="41"/>
      <c r="O24" s="41"/>
      <c r="P24" s="41"/>
      <c r="Q24" s="41"/>
      <c r="R24" s="41"/>
      <c r="S24" s="41"/>
      <c r="T24" s="41"/>
      <c r="U24" s="41"/>
      <c r="V24" s="41"/>
      <c r="W24" s="41"/>
      <c r="X24" s="41"/>
      <c r="Y24" s="41"/>
      <c r="Z24" s="41"/>
      <c r="AA24" s="41"/>
      <c r="AB24" s="41"/>
      <c r="AC24" s="41"/>
      <c r="AD24" s="1"/>
      <c r="AE24" s="1"/>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row>
    <row r="25" spans="1:247" s="2" customFormat="1" ht="32.25" customHeight="1" x14ac:dyDescent="0.25">
      <c r="A25" s="193" t="s">
        <v>123</v>
      </c>
      <c r="B25" s="194"/>
      <c r="C25" s="194"/>
      <c r="D25" s="194"/>
      <c r="E25" s="194"/>
      <c r="F25" s="194"/>
      <c r="G25" s="194"/>
      <c r="H25" s="194"/>
      <c r="I25" s="194"/>
      <c r="J25" s="194"/>
      <c r="K25" s="195"/>
      <c r="L25" s="41"/>
      <c r="M25" s="41"/>
      <c r="N25" s="41"/>
      <c r="O25" s="41"/>
      <c r="P25" s="41"/>
      <c r="Q25" s="41"/>
      <c r="R25" s="41"/>
      <c r="S25" s="41"/>
      <c r="T25" s="41"/>
      <c r="U25" s="41"/>
      <c r="V25" s="41"/>
      <c r="W25" s="41"/>
      <c r="X25" s="41"/>
      <c r="Y25" s="41"/>
      <c r="Z25" s="41"/>
      <c r="AA25" s="41"/>
      <c r="AB25" s="41"/>
      <c r="AC25" s="41"/>
      <c r="AD25" s="1"/>
      <c r="AE25" s="1"/>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row>
    <row r="26" spans="1:247" s="1" customFormat="1" ht="15" x14ac:dyDescent="0.25">
      <c r="A26" s="187" t="s">
        <v>102</v>
      </c>
      <c r="B26" s="188"/>
      <c r="C26" s="188"/>
      <c r="D26" s="188"/>
      <c r="E26" s="188"/>
      <c r="F26" s="188"/>
      <c r="G26" s="188"/>
      <c r="H26" s="188"/>
      <c r="I26" s="189"/>
      <c r="J26" s="169">
        <v>11500</v>
      </c>
      <c r="K26" s="169"/>
      <c r="L26" s="41"/>
      <c r="M26" s="41"/>
      <c r="N26" s="41"/>
      <c r="O26" s="41"/>
      <c r="P26" s="41"/>
      <c r="Q26" s="41"/>
      <c r="R26" s="41"/>
      <c r="S26" s="41"/>
      <c r="T26" s="41"/>
      <c r="U26" s="41"/>
      <c r="V26" s="41"/>
      <c r="W26" s="41"/>
      <c r="X26" s="41"/>
      <c r="Y26" s="41"/>
      <c r="Z26" s="41"/>
      <c r="AA26" s="41"/>
      <c r="AB26" s="41"/>
      <c r="AC26" s="41"/>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row>
    <row r="27" spans="1:247" s="1" customFormat="1" ht="15" x14ac:dyDescent="0.25">
      <c r="A27" s="187" t="s">
        <v>82</v>
      </c>
      <c r="B27" s="241"/>
      <c r="C27" s="241"/>
      <c r="D27" s="241"/>
      <c r="E27" s="241"/>
      <c r="F27" s="241"/>
      <c r="G27" s="241"/>
      <c r="H27" s="241"/>
      <c r="I27" s="242"/>
      <c r="J27" s="244">
        <v>1E-3</v>
      </c>
      <c r="K27" s="244"/>
      <c r="L27" s="41"/>
      <c r="M27" s="41"/>
      <c r="N27" s="41"/>
      <c r="O27" s="41"/>
      <c r="P27" s="41"/>
      <c r="Q27" s="41"/>
      <c r="R27" s="41"/>
      <c r="S27" s="41"/>
      <c r="T27" s="41"/>
      <c r="U27" s="41"/>
      <c r="V27" s="41"/>
      <c r="W27" s="41"/>
      <c r="X27" s="41"/>
      <c r="Y27" s="41"/>
      <c r="Z27" s="41"/>
      <c r="AA27" s="41"/>
      <c r="AB27" s="41"/>
      <c r="AC27" s="41"/>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row>
    <row r="28" spans="1:247" s="1" customFormat="1" ht="30" customHeight="1" x14ac:dyDescent="0.25">
      <c r="A28" s="240" t="s">
        <v>116</v>
      </c>
      <c r="B28" s="241"/>
      <c r="C28" s="241"/>
      <c r="D28" s="241"/>
      <c r="E28" s="241"/>
      <c r="F28" s="241"/>
      <c r="G28" s="241"/>
      <c r="H28" s="241"/>
      <c r="I28" s="242"/>
      <c r="J28" s="244">
        <v>2.5000000000000001E-3</v>
      </c>
      <c r="K28" s="244"/>
      <c r="L28" s="41"/>
      <c r="M28" s="41"/>
      <c r="N28" s="41"/>
      <c r="O28" s="41"/>
      <c r="P28" s="41"/>
      <c r="Q28" s="41"/>
      <c r="R28" s="41"/>
      <c r="S28" s="41"/>
      <c r="T28" s="41"/>
      <c r="U28" s="41"/>
      <c r="V28" s="41"/>
      <c r="W28" s="41"/>
      <c r="X28" s="41"/>
      <c r="Y28" s="41"/>
      <c r="Z28" s="41"/>
      <c r="AA28" s="41"/>
      <c r="AB28" s="41"/>
      <c r="AC28" s="41"/>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row>
    <row r="29" spans="1:247" s="1" customFormat="1" ht="15" x14ac:dyDescent="0.25">
      <c r="A29" s="187" t="s">
        <v>83</v>
      </c>
      <c r="B29" s="241"/>
      <c r="C29" s="241"/>
      <c r="D29" s="241"/>
      <c r="E29" s="241"/>
      <c r="F29" s="241"/>
      <c r="G29" s="241"/>
      <c r="H29" s="241"/>
      <c r="I29" s="242"/>
      <c r="J29" s="244">
        <v>0</v>
      </c>
      <c r="K29" s="244"/>
      <c r="L29" s="41"/>
      <c r="M29" s="41"/>
      <c r="N29" s="41"/>
      <c r="O29" s="41"/>
      <c r="P29" s="41"/>
      <c r="Q29" s="41"/>
      <c r="R29" s="41"/>
      <c r="S29" s="41"/>
      <c r="T29" s="41"/>
      <c r="U29" s="41"/>
      <c r="V29" s="41"/>
      <c r="W29" s="41"/>
      <c r="X29" s="41"/>
      <c r="Y29" s="41"/>
      <c r="Z29" s="41"/>
      <c r="AA29" s="41"/>
      <c r="AB29" s="41"/>
      <c r="AC29" s="41"/>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row>
    <row r="30" spans="1:247" s="1" customFormat="1" ht="15" x14ac:dyDescent="0.25">
      <c r="A30" s="187" t="s">
        <v>117</v>
      </c>
      <c r="B30" s="241"/>
      <c r="C30" s="241"/>
      <c r="D30" s="241"/>
      <c r="E30" s="241"/>
      <c r="F30" s="241"/>
      <c r="G30" s="241"/>
      <c r="H30" s="241"/>
      <c r="I30" s="242"/>
      <c r="J30" s="169">
        <v>3500</v>
      </c>
      <c r="K30" s="169"/>
      <c r="L30" s="41"/>
      <c r="M30" s="41"/>
      <c r="N30" s="41"/>
      <c r="O30" s="41"/>
      <c r="P30" s="41"/>
      <c r="Q30" s="41"/>
      <c r="R30" s="41"/>
      <c r="S30" s="41"/>
      <c r="T30" s="41"/>
      <c r="U30" s="41"/>
      <c r="V30" s="41"/>
      <c r="W30" s="41"/>
      <c r="X30" s="41"/>
      <c r="Y30" s="41"/>
      <c r="Z30" s="41"/>
      <c r="AA30" s="41"/>
      <c r="AB30" s="41"/>
      <c r="AC30" s="41"/>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row>
    <row r="31" spans="1:247" s="1" customFormat="1" ht="13.5" customHeight="1" x14ac:dyDescent="0.25">
      <c r="A31" s="187" t="s">
        <v>118</v>
      </c>
      <c r="B31" s="241"/>
      <c r="C31" s="241"/>
      <c r="D31" s="241"/>
      <c r="E31" s="241"/>
      <c r="F31" s="241"/>
      <c r="G31" s="241"/>
      <c r="H31" s="241"/>
      <c r="I31" s="242"/>
      <c r="J31" s="169">
        <v>3786</v>
      </c>
      <c r="K31" s="169"/>
      <c r="L31" s="41"/>
      <c r="M31" s="41"/>
      <c r="N31" s="41"/>
      <c r="O31" s="41"/>
      <c r="P31" s="41"/>
      <c r="Q31" s="41"/>
      <c r="R31" s="41"/>
      <c r="S31" s="41"/>
      <c r="T31" s="41"/>
      <c r="U31" s="41"/>
      <c r="V31" s="41"/>
      <c r="W31" s="41"/>
      <c r="X31" s="41"/>
      <c r="Y31" s="41"/>
      <c r="Z31" s="41"/>
      <c r="AA31" s="41"/>
      <c r="AB31" s="41"/>
      <c r="AC31" s="41"/>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row>
    <row r="32" spans="1:247" s="2" customFormat="1" ht="15" customHeight="1" x14ac:dyDescent="0.25">
      <c r="A32" s="187" t="s">
        <v>119</v>
      </c>
      <c r="B32" s="241"/>
      <c r="C32" s="241"/>
      <c r="D32" s="241"/>
      <c r="E32" s="241"/>
      <c r="F32" s="241"/>
      <c r="G32" s="241"/>
      <c r="H32" s="241"/>
      <c r="I32" s="242"/>
      <c r="J32" s="169">
        <f>J6*1%</f>
        <v>10000</v>
      </c>
      <c r="K32" s="169"/>
      <c r="L32" s="41"/>
      <c r="M32" s="41"/>
      <c r="N32" s="41"/>
      <c r="O32" s="41"/>
      <c r="P32" s="41"/>
      <c r="Q32" s="41"/>
      <c r="R32" s="41"/>
      <c r="S32" s="41"/>
      <c r="T32" s="41"/>
      <c r="U32" s="41"/>
      <c r="V32" s="41"/>
      <c r="W32" s="41"/>
      <c r="X32" s="41"/>
      <c r="Y32" s="41"/>
      <c r="Z32" s="41"/>
      <c r="AA32" s="41"/>
      <c r="AB32" s="41"/>
      <c r="AC32" s="41"/>
      <c r="AD32" s="1"/>
      <c r="AE32" s="1"/>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row>
    <row r="33" spans="1:247" s="2" customFormat="1" ht="15.75" thickBot="1" x14ac:dyDescent="0.3">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t="s">
        <v>16</v>
      </c>
      <c r="AC33" s="41"/>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row>
    <row r="34" spans="1:247" s="2" customFormat="1" ht="12.75" customHeight="1" thickBot="1" x14ac:dyDescent="0.3">
      <c r="A34" s="141" t="s">
        <v>18</v>
      </c>
      <c r="B34" s="130" t="s">
        <v>20</v>
      </c>
      <c r="C34" s="131"/>
      <c r="D34" s="131"/>
      <c r="E34" s="132"/>
      <c r="F34" s="130" t="s">
        <v>21</v>
      </c>
      <c r="G34" s="131"/>
      <c r="H34" s="131"/>
      <c r="I34" s="132"/>
      <c r="J34" s="130" t="s">
        <v>22</v>
      </c>
      <c r="K34" s="131"/>
      <c r="L34" s="131"/>
      <c r="M34" s="132"/>
      <c r="N34" s="130" t="s">
        <v>23</v>
      </c>
      <c r="O34" s="131"/>
      <c r="P34" s="131"/>
      <c r="Q34" s="132"/>
      <c r="R34" s="130" t="s">
        <v>24</v>
      </c>
      <c r="S34" s="131"/>
      <c r="T34" s="131"/>
      <c r="U34" s="132"/>
      <c r="V34" s="130" t="s">
        <v>25</v>
      </c>
      <c r="W34" s="131"/>
      <c r="X34" s="131"/>
      <c r="Y34" s="132"/>
      <c r="Z34" s="130" t="s">
        <v>26</v>
      </c>
      <c r="AA34" s="131"/>
      <c r="AB34" s="131"/>
      <c r="AC34" s="13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row>
    <row r="35" spans="1:247" s="2" customFormat="1" ht="75.75" thickBot="1" x14ac:dyDescent="0.3">
      <c r="A35" s="142"/>
      <c r="B35" s="6" t="s">
        <v>41</v>
      </c>
      <c r="C35" s="6" t="s">
        <v>42</v>
      </c>
      <c r="D35" s="6" t="s">
        <v>64</v>
      </c>
      <c r="E35" s="6" t="s">
        <v>43</v>
      </c>
      <c r="F35" s="6" t="s">
        <v>41</v>
      </c>
      <c r="G35" s="6" t="s">
        <v>42</v>
      </c>
      <c r="H35" s="6" t="s">
        <v>64</v>
      </c>
      <c r="I35" s="6" t="s">
        <v>43</v>
      </c>
      <c r="J35" s="6" t="s">
        <v>41</v>
      </c>
      <c r="K35" s="6" t="s">
        <v>42</v>
      </c>
      <c r="L35" s="6" t="s">
        <v>64</v>
      </c>
      <c r="M35" s="6" t="s">
        <v>43</v>
      </c>
      <c r="N35" s="6" t="s">
        <v>41</v>
      </c>
      <c r="O35" s="6" t="s">
        <v>42</v>
      </c>
      <c r="P35" s="6" t="s">
        <v>64</v>
      </c>
      <c r="Q35" s="6" t="s">
        <v>43</v>
      </c>
      <c r="R35" s="6" t="s">
        <v>41</v>
      </c>
      <c r="S35" s="6" t="s">
        <v>42</v>
      </c>
      <c r="T35" s="6" t="s">
        <v>64</v>
      </c>
      <c r="U35" s="6" t="s">
        <v>43</v>
      </c>
      <c r="V35" s="6" t="s">
        <v>41</v>
      </c>
      <c r="W35" s="6" t="s">
        <v>42</v>
      </c>
      <c r="X35" s="6" t="s">
        <v>64</v>
      </c>
      <c r="Y35" s="6" t="s">
        <v>43</v>
      </c>
      <c r="Z35" s="6" t="s">
        <v>41</v>
      </c>
      <c r="AA35" s="6" t="s">
        <v>42</v>
      </c>
      <c r="AB35" s="6" t="s">
        <v>64</v>
      </c>
      <c r="AC35" s="6" t="s">
        <v>43</v>
      </c>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row>
    <row r="36" spans="1:247" s="2" customFormat="1" ht="15.75" thickTop="1" x14ac:dyDescent="0.25">
      <c r="A36" s="61" t="s">
        <v>65</v>
      </c>
      <c r="B36" s="7">
        <f>sumkred2</f>
        <v>800000</v>
      </c>
      <c r="C36" s="7">
        <f t="shared" ref="C36:C47" si="0">IF(LEFT($A36,1)*1+LEFT(B$34,1)*12-12&lt;=$J$15,B36*($J$14/12),B36*($J$16/12))</f>
        <v>4666.666666666667</v>
      </c>
      <c r="D36" s="28">
        <f>IF($A36="1 міс.",$J$28*$J$6+$J$29*B36,0)+$J$21*sumkred2+$J$22+$J$24*sumkred2+$J$26+$J$30+J27*J6+J32+J31</f>
        <v>40286</v>
      </c>
      <c r="E36" s="28">
        <f>IF(data2=2,C36+D36,IF(data2=1,IF(C36&gt;0,C36+D36+sumproplat2,0),IF(B36&gt;sumproplat2*2,sumproplat2,B36+C36+D36)))</f>
        <v>48286</v>
      </c>
      <c r="F36" s="8">
        <f>IF(data2=1,IF((B47-sumproplat2)&gt;1,B47-sumproplat2,0),IF(B47-(sumproplat2-C47-D47)&gt;0,B47-(E47-C47-D47),0))</f>
        <v>759999.99999999953</v>
      </c>
      <c r="G36" s="7">
        <f t="shared" ref="G36:G47" si="1">IF(LEFT($A36,1)*1+LEFT(F$34,1)*12-12&lt;=$J$15,F36*($J$14/12),F36*($J$16/12))</f>
        <v>4433.3333333333312</v>
      </c>
      <c r="H36" s="28">
        <f t="shared" ref="H36:H47" si="2">IF(AND($A36="1 міс.",F36&gt;0),$J$28*$J$6+$J$29*F36,0)+IF(F36-IF(data2=1,IF(G36&gt;0.001,G36+sumproplat2,0),IF(F36&gt;sumproplat2*2,sumproplat2,F36+G36))&lt;0,$J$31,0)</f>
        <v>2500</v>
      </c>
      <c r="I36" s="28">
        <f t="shared" ref="I36:I47" si="3">IF(data2=1,IF(G36&gt;0.001,G36+H36+sumproplat2,0),IF(F36&gt;sumproplat2*2,sumproplat2+H36,F36+G36+H36))</f>
        <v>10266.666666666664</v>
      </c>
      <c r="J36" s="8">
        <f>IF(data2=1,IF((F47-sumproplat2)&gt;1,F47-sumproplat2,0),IF(F47-(sumproplat2-G47-H47)&gt;0,F47-(I47-G47-H47),0))</f>
        <v>719999.99999999907</v>
      </c>
      <c r="K36" s="7">
        <f t="shared" ref="K36:K47" si="4">IF(LEFT($A36,1)*1+LEFT(J$34,1)*12-12&lt;=$J$15,J36*($J$14/12),J36*($J$16/12))</f>
        <v>4199.9999999999945</v>
      </c>
      <c r="L36" s="28">
        <f t="shared" ref="L36:L47" si="5">IF(AND($A36="1 міс.",J36&gt;0),$J$28*$J$6+$J$29*J36,0)+IF(J36-IF(data2=1,IF(K36&gt;0.001,K36+sumproplat2,0),IF(J36&gt;sumproplat2*2,sumproplat2,J36+K36))&lt;0,$J$31,0)</f>
        <v>2500</v>
      </c>
      <c r="M36" s="28">
        <f t="shared" ref="M36:M47" si="6">IF(data2=1,IF(K36&gt;0.001,K36+L36+sumproplat2,0),IF(J36&gt;sumproplat2*2,sumproplat2+L36,J36+K36+L36))</f>
        <v>10033.333333333328</v>
      </c>
      <c r="N36" s="8">
        <f>IF(data2=1,IF((J47-sumproplat2)&gt;1,J47-sumproplat2,0),IF(J47-(sumproplat2-K47-L47)&gt;0,J47-(M47-K47-L47),0))</f>
        <v>679999.9999999986</v>
      </c>
      <c r="O36" s="7">
        <f t="shared" ref="O36:O47" si="7">IF(LEFT($A36,1)*1+LEFT(N$34,1)*12-12&lt;=$J$15,N36*($J$14/12),N36*($J$16/12))</f>
        <v>3966.6666666666588</v>
      </c>
      <c r="P36" s="28">
        <f t="shared" ref="P36:P47" si="8">IF(AND($A36="1 міс.",N36&gt;0),$J$28*$J$6+$J$29*N36,0)+IF(N36-IF(data2=1,IF(O36&gt;0.001,O36+sumproplat2,0),IF(N36&gt;sumproplat2*2,sumproplat2,N36+O36))&lt;0,$J$31,0)</f>
        <v>2500</v>
      </c>
      <c r="Q36" s="28">
        <f t="shared" ref="Q36:Q47" si="9">IF(data2=1,IF(O36&gt;0.001,O36+P36+sumproplat2,0),IF(N36&gt;sumproplat2*2,sumproplat2+P36,N36+O36+P36))</f>
        <v>9799.9999999999927</v>
      </c>
      <c r="R36" s="8">
        <f>IF(data2=1,IF((N47-sumproplat2)&gt;1,N47-sumproplat2,0),IF(N47-(sumproplat2-O47-P47)&gt;0,N47-(Q47-O47-P47),0))</f>
        <v>639999.99999999814</v>
      </c>
      <c r="S36" s="7">
        <f t="shared" ref="S36:S47" si="10">IF(LEFT($A36,1)*1+LEFT(R$34,1)*12-12&lt;=$J$15,R36*($J$14/12),R36*($J$16/12))</f>
        <v>3733.3333333333226</v>
      </c>
      <c r="T36" s="28">
        <f t="shared" ref="T36:T47" si="11">IF(AND($A36="1 міс.",R36&gt;0),$J$28*$J$6+$J$29*R36,0)+IF(R36-IF(data2=1,IF(S36&gt;0.001,S36+sumproplat2,0),IF(R36&gt;sumproplat2*2,sumproplat2,R36+S36))&lt;0,$J$31,0)</f>
        <v>2500</v>
      </c>
      <c r="U36" s="28">
        <f t="shared" ref="U36:U47" si="12">IF(data2=1,IF(S36&gt;0.001,S36+T36+sumproplat2,0),IF(R36&gt;sumproplat2*2,sumproplat2+T36,R36+S36+T36))</f>
        <v>9566.666666666657</v>
      </c>
      <c r="V36" s="8">
        <f>IF(data2=1,IF((R47-sumproplat2)&gt;1,R47-sumproplat2,0),IF(R47-(sumproplat2-S47-T47)&gt;0,R47-(U47-S47-T47),0))</f>
        <v>599999.99999999767</v>
      </c>
      <c r="W36" s="7">
        <f t="shared" ref="W36:W47" si="13">IF(LEFT($A36,1)*1+LEFT(V$34,1)*12-12&lt;=$J$15,V36*($J$14/12),V36*($J$16/12))</f>
        <v>3499.9999999999864</v>
      </c>
      <c r="X36" s="28">
        <f t="shared" ref="X36:X47" si="14">IF(AND($A36="1 міс.",V36&gt;0),$J$28*$J$6+$J$29*V36,0)+IF(V36-IF(data2=1,IF(W36&gt;0.001,W36+sumproplat2,0),IF(V36&gt;sumproplat2*2,sumproplat2,V36+W36))&lt;0,$J$31,0)</f>
        <v>2500</v>
      </c>
      <c r="Y36" s="28">
        <f t="shared" ref="Y36:Y47" si="15">IF(data2=1,IF(W36&gt;0.001,W36+X36+sumproplat2,0),IF(V36&gt;sumproplat2*2,sumproplat2+X36,V36+W36+X36))</f>
        <v>9333.3333333333194</v>
      </c>
      <c r="Z36" s="8">
        <f>IF(data2=1,IF((V47-sumproplat2)&gt;1,V47-sumproplat2,0),IF(V47-(sumproplat2-W47-X47)&gt;0,V47-(Y47-W47-X47),0))</f>
        <v>559999.99999999721</v>
      </c>
      <c r="AA36" s="7">
        <f t="shared" ref="AA36:AA47" si="16">IF(LEFT($A36,1)*1+LEFT(Z$34,1)*12-12&lt;=$J$15,Z36*($J$14/12),Z36*($J$16/12))</f>
        <v>3266.6666666666506</v>
      </c>
      <c r="AB36" s="28">
        <f t="shared" ref="AB36:AB47" si="17">IF(AND($A36="1 міс.",Z36&gt;0),$J$28*$J$6+$J$29*Z36,0)+IF(Z36-IF(data2=1,IF(AA36&gt;0.001,AA36+sumproplat2,0),IF(Z36&gt;sumproplat2*2,sumproplat2,Z36+AA36))&lt;0,$J$31,0)</f>
        <v>2500</v>
      </c>
      <c r="AC36" s="28">
        <f t="shared" ref="AC36:AC47" si="18">IF(data2=1,IF(AA36&gt;0.001,AA36+AB36+sumproplat2,0),IF(Z36&gt;sumproplat2*2,sumproplat2+AB36,Z36+AA36+AB36))</f>
        <v>9099.9999999999836</v>
      </c>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row>
    <row r="37" spans="1:247" s="2" customFormat="1" ht="15" x14ac:dyDescent="0.25">
      <c r="A37" s="61" t="s">
        <v>66</v>
      </c>
      <c r="B37" s="8">
        <f t="shared" ref="B37:B47" si="19">IF(data2=1,IF((B36-sumproplat2)&gt;1,B36-sumproplat2,0),IF(B36-(sumproplat2-C36-D36)&gt;0,B36-(E36-C36-D36),0))</f>
        <v>796666.66666666663</v>
      </c>
      <c r="C37" s="7">
        <f t="shared" si="0"/>
        <v>4647.2222222222226</v>
      </c>
      <c r="D37" s="28">
        <f t="shared" ref="D37:D47" si="20">IF($A37="1 міс.",$J$28*$J$6+$J$29*B37,0)+IF(B37-IF(data2=1,IF(C37&gt;0.001,C37+sumproplat2,0),IF(B37&gt;sumproplat2*2,sumproplat2,B37+C37))&lt;0,$J$31,0)</f>
        <v>0</v>
      </c>
      <c r="E37" s="28">
        <f t="shared" ref="E37:E47" si="21">IF(data2=1,IF(C37&gt;0.001,C37+D37+sumproplat2,0),IF(B37&gt;sumproplat2*2,sumproplat2+D37,B37+C37+D37))</f>
        <v>7980.5555555555566</v>
      </c>
      <c r="F37" s="8">
        <f t="shared" ref="F37:F47" si="22">IF(data2=1,IF((F36-sumproplat2)&gt;1,F36-sumproplat2,0),IF(F36-(sumproplat2-G36-H36)&gt;0,F36-(I36-G36-H36),0))</f>
        <v>756666.66666666616</v>
      </c>
      <c r="G37" s="7">
        <f t="shared" si="1"/>
        <v>4413.888888888886</v>
      </c>
      <c r="H37" s="28">
        <f t="shared" si="2"/>
        <v>0</v>
      </c>
      <c r="I37" s="28">
        <f t="shared" si="3"/>
        <v>7747.222222222219</v>
      </c>
      <c r="J37" s="8">
        <f t="shared" ref="J37:J47" si="23">IF(data2=1,IF((J36-sumproplat2)&gt;1,J36-sumproplat2,0),IF(J36-(sumproplat2-K36-L36)&gt;0,J36-(M36-K36-L36),0))</f>
        <v>716666.6666666657</v>
      </c>
      <c r="K37" s="7">
        <f t="shared" si="4"/>
        <v>4180.5555555555502</v>
      </c>
      <c r="L37" s="28">
        <f t="shared" si="5"/>
        <v>0</v>
      </c>
      <c r="M37" s="28">
        <f t="shared" si="6"/>
        <v>7513.8888888888832</v>
      </c>
      <c r="N37" s="8">
        <f t="shared" ref="N37:N47" si="24">IF(data2=1,IF((N36-sumproplat2)&gt;1,N36-sumproplat2,0),IF(N36-(sumproplat2-O36-P36)&gt;0,N36-(Q36-O36-P36),0))</f>
        <v>676666.66666666523</v>
      </c>
      <c r="O37" s="7">
        <f t="shared" si="7"/>
        <v>3947.222222222214</v>
      </c>
      <c r="P37" s="28">
        <f t="shared" si="8"/>
        <v>0</v>
      </c>
      <c r="Q37" s="28">
        <f t="shared" si="9"/>
        <v>7280.5555555555475</v>
      </c>
      <c r="R37" s="8">
        <f t="shared" ref="R37:R47" si="25">IF(data2=1,IF((R36-sumproplat2)&gt;1,R36-sumproplat2,0),IF(R36-(sumproplat2-S36-T36)&gt;0,R36-(U36-S36-T36),0))</f>
        <v>636666.66666666477</v>
      </c>
      <c r="S37" s="7">
        <f t="shared" si="10"/>
        <v>3713.8888888888778</v>
      </c>
      <c r="T37" s="28">
        <f t="shared" si="11"/>
        <v>0</v>
      </c>
      <c r="U37" s="28">
        <f t="shared" si="12"/>
        <v>7047.2222222222117</v>
      </c>
      <c r="V37" s="8">
        <f t="shared" ref="V37:V47" si="26">IF(data2=1,IF((V36-sumproplat2)&gt;1,V36-sumproplat2,0),IF(V36-(sumproplat2-W36-X36)&gt;0,V36-(Y36-W36-X36),0))</f>
        <v>596666.6666666643</v>
      </c>
      <c r="W37" s="7">
        <f t="shared" si="13"/>
        <v>3480.555555555542</v>
      </c>
      <c r="X37" s="28">
        <f t="shared" si="14"/>
        <v>0</v>
      </c>
      <c r="Y37" s="28">
        <f t="shared" si="15"/>
        <v>6813.888888888876</v>
      </c>
      <c r="Z37" s="8">
        <f t="shared" ref="Z37:Z47" si="27">IF(data2=1,IF((Z36-sumproplat2)&gt;1,Z36-sumproplat2,0),IF(Z36-(sumproplat2-AA36-AB36)&gt;0,Z36-(AC36-AA36-AB36),0))</f>
        <v>556666.66666666383</v>
      </c>
      <c r="AA37" s="7">
        <f t="shared" si="16"/>
        <v>3247.2222222222058</v>
      </c>
      <c r="AB37" s="28">
        <f t="shared" si="17"/>
        <v>0</v>
      </c>
      <c r="AC37" s="28">
        <f t="shared" si="18"/>
        <v>6580.5555555555393</v>
      </c>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row>
    <row r="38" spans="1:247" s="2" customFormat="1" ht="15" x14ac:dyDescent="0.25">
      <c r="A38" s="61" t="s">
        <v>67</v>
      </c>
      <c r="B38" s="8">
        <f t="shared" si="19"/>
        <v>793333.33333333326</v>
      </c>
      <c r="C38" s="7">
        <f t="shared" si="0"/>
        <v>4627.7777777777774</v>
      </c>
      <c r="D38" s="28">
        <f t="shared" si="20"/>
        <v>0</v>
      </c>
      <c r="E38" s="28">
        <f t="shared" si="21"/>
        <v>7961.1111111111113</v>
      </c>
      <c r="F38" s="8">
        <f t="shared" si="22"/>
        <v>753333.33333333279</v>
      </c>
      <c r="G38" s="7">
        <f t="shared" si="1"/>
        <v>4394.4444444444416</v>
      </c>
      <c r="H38" s="28">
        <f t="shared" si="2"/>
        <v>0</v>
      </c>
      <c r="I38" s="28">
        <f t="shared" si="3"/>
        <v>7727.7777777777756</v>
      </c>
      <c r="J38" s="8">
        <f t="shared" si="23"/>
        <v>713333.33333333232</v>
      </c>
      <c r="K38" s="7">
        <f t="shared" si="4"/>
        <v>4161.1111111111059</v>
      </c>
      <c r="L38" s="28">
        <f t="shared" si="5"/>
        <v>0</v>
      </c>
      <c r="M38" s="28">
        <f t="shared" si="6"/>
        <v>7494.4444444444398</v>
      </c>
      <c r="N38" s="8">
        <f t="shared" si="24"/>
        <v>673333.33333333186</v>
      </c>
      <c r="O38" s="7">
        <f t="shared" si="7"/>
        <v>3927.7777777777692</v>
      </c>
      <c r="P38" s="28">
        <f t="shared" si="8"/>
        <v>0</v>
      </c>
      <c r="Q38" s="28">
        <f t="shared" si="9"/>
        <v>7261.1111111111022</v>
      </c>
      <c r="R38" s="8">
        <f t="shared" si="25"/>
        <v>633333.33333333139</v>
      </c>
      <c r="S38" s="7">
        <f t="shared" si="10"/>
        <v>3694.4444444444334</v>
      </c>
      <c r="T38" s="28">
        <f t="shared" si="11"/>
        <v>0</v>
      </c>
      <c r="U38" s="28">
        <f t="shared" si="12"/>
        <v>7027.7777777777665</v>
      </c>
      <c r="V38" s="8">
        <f t="shared" si="26"/>
        <v>593333.33333333093</v>
      </c>
      <c r="W38" s="7">
        <f t="shared" si="13"/>
        <v>3461.1111111110972</v>
      </c>
      <c r="X38" s="28">
        <f t="shared" si="14"/>
        <v>0</v>
      </c>
      <c r="Y38" s="28">
        <f t="shared" si="15"/>
        <v>6794.4444444444307</v>
      </c>
      <c r="Z38" s="8">
        <f t="shared" si="27"/>
        <v>553333.33333333046</v>
      </c>
      <c r="AA38" s="7">
        <f t="shared" si="16"/>
        <v>3227.777777777761</v>
      </c>
      <c r="AB38" s="28">
        <f t="shared" si="17"/>
        <v>0</v>
      </c>
      <c r="AC38" s="28">
        <f t="shared" si="18"/>
        <v>6561.1111111110949</v>
      </c>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row>
    <row r="39" spans="1:247" s="2" customFormat="1" ht="15" x14ac:dyDescent="0.25">
      <c r="A39" s="61" t="s">
        <v>68</v>
      </c>
      <c r="B39" s="8">
        <f t="shared" si="19"/>
        <v>789999.99999999988</v>
      </c>
      <c r="C39" s="7">
        <f t="shared" si="0"/>
        <v>4608.333333333333</v>
      </c>
      <c r="D39" s="28">
        <f t="shared" si="20"/>
        <v>0</v>
      </c>
      <c r="E39" s="28">
        <f t="shared" si="21"/>
        <v>7941.6666666666661</v>
      </c>
      <c r="F39" s="8">
        <f t="shared" si="22"/>
        <v>749999.99999999942</v>
      </c>
      <c r="G39" s="7">
        <f t="shared" si="1"/>
        <v>4374.9999999999964</v>
      </c>
      <c r="H39" s="28">
        <f t="shared" si="2"/>
        <v>0</v>
      </c>
      <c r="I39" s="28">
        <f t="shared" si="3"/>
        <v>7708.3333333333303</v>
      </c>
      <c r="J39" s="8">
        <f t="shared" si="23"/>
        <v>709999.99999999895</v>
      </c>
      <c r="K39" s="7">
        <f t="shared" si="4"/>
        <v>4141.6666666666606</v>
      </c>
      <c r="L39" s="28">
        <f t="shared" si="5"/>
        <v>0</v>
      </c>
      <c r="M39" s="28">
        <f t="shared" si="6"/>
        <v>7474.9999999999945</v>
      </c>
      <c r="N39" s="8">
        <f t="shared" si="24"/>
        <v>669999.99999999849</v>
      </c>
      <c r="O39" s="7">
        <f t="shared" si="7"/>
        <v>3908.3333333333248</v>
      </c>
      <c r="P39" s="28">
        <f t="shared" si="8"/>
        <v>0</v>
      </c>
      <c r="Q39" s="28">
        <f t="shared" si="9"/>
        <v>7241.6666666666588</v>
      </c>
      <c r="R39" s="8">
        <f t="shared" si="25"/>
        <v>629999.99999999802</v>
      </c>
      <c r="S39" s="7">
        <f t="shared" si="10"/>
        <v>3674.9999999999886</v>
      </c>
      <c r="T39" s="28">
        <f t="shared" si="11"/>
        <v>0</v>
      </c>
      <c r="U39" s="28">
        <f t="shared" si="12"/>
        <v>7008.3333333333221</v>
      </c>
      <c r="V39" s="8">
        <f t="shared" si="26"/>
        <v>589999.99999999756</v>
      </c>
      <c r="W39" s="7">
        <f t="shared" si="13"/>
        <v>3441.6666666666524</v>
      </c>
      <c r="X39" s="28">
        <f t="shared" si="14"/>
        <v>0</v>
      </c>
      <c r="Y39" s="28">
        <f t="shared" si="15"/>
        <v>6774.9999999999854</v>
      </c>
      <c r="Z39" s="8">
        <f t="shared" si="27"/>
        <v>549999.99999999709</v>
      </c>
      <c r="AA39" s="7">
        <f t="shared" si="16"/>
        <v>3208.3333333333167</v>
      </c>
      <c r="AB39" s="28">
        <f t="shared" si="17"/>
        <v>0</v>
      </c>
      <c r="AC39" s="28">
        <f t="shared" si="18"/>
        <v>6541.6666666666497</v>
      </c>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row>
    <row r="40" spans="1:247" s="2" customFormat="1" ht="15" x14ac:dyDescent="0.25">
      <c r="A40" s="61" t="s">
        <v>69</v>
      </c>
      <c r="B40" s="8">
        <f t="shared" si="19"/>
        <v>786666.66666666651</v>
      </c>
      <c r="C40" s="7">
        <f t="shared" si="0"/>
        <v>4588.8888888888878</v>
      </c>
      <c r="D40" s="28">
        <f t="shared" si="20"/>
        <v>0</v>
      </c>
      <c r="E40" s="28">
        <f t="shared" si="21"/>
        <v>7922.2222222222208</v>
      </c>
      <c r="F40" s="8">
        <f t="shared" si="22"/>
        <v>746666.66666666605</v>
      </c>
      <c r="G40" s="7">
        <f t="shared" si="1"/>
        <v>4355.555555555552</v>
      </c>
      <c r="H40" s="28">
        <f t="shared" si="2"/>
        <v>0</v>
      </c>
      <c r="I40" s="28">
        <f t="shared" si="3"/>
        <v>7688.888888888885</v>
      </c>
      <c r="J40" s="8">
        <f t="shared" si="23"/>
        <v>706666.66666666558</v>
      </c>
      <c r="K40" s="7">
        <f t="shared" si="4"/>
        <v>4122.2222222222163</v>
      </c>
      <c r="L40" s="28">
        <f t="shared" si="5"/>
        <v>0</v>
      </c>
      <c r="M40" s="28">
        <f t="shared" si="6"/>
        <v>7455.5555555555493</v>
      </c>
      <c r="N40" s="8">
        <f t="shared" si="24"/>
        <v>666666.66666666511</v>
      </c>
      <c r="O40" s="7">
        <f t="shared" si="7"/>
        <v>3888.88888888888</v>
      </c>
      <c r="P40" s="28">
        <f t="shared" si="8"/>
        <v>0</v>
      </c>
      <c r="Q40" s="28">
        <f t="shared" si="9"/>
        <v>7222.2222222222135</v>
      </c>
      <c r="R40" s="8">
        <f t="shared" si="25"/>
        <v>626666.66666666465</v>
      </c>
      <c r="S40" s="7">
        <f t="shared" si="10"/>
        <v>3655.5555555555438</v>
      </c>
      <c r="T40" s="28">
        <f t="shared" si="11"/>
        <v>0</v>
      </c>
      <c r="U40" s="28">
        <f t="shared" si="12"/>
        <v>6988.8888888888778</v>
      </c>
      <c r="V40" s="8">
        <f t="shared" si="26"/>
        <v>586666.66666666418</v>
      </c>
      <c r="W40" s="7">
        <f t="shared" si="13"/>
        <v>3422.2222222222081</v>
      </c>
      <c r="X40" s="28">
        <f t="shared" si="14"/>
        <v>0</v>
      </c>
      <c r="Y40" s="28">
        <f t="shared" si="15"/>
        <v>6755.555555555542</v>
      </c>
      <c r="Z40" s="8">
        <f t="shared" si="27"/>
        <v>546666.66666666372</v>
      </c>
      <c r="AA40" s="7">
        <f t="shared" si="16"/>
        <v>3188.8888888888719</v>
      </c>
      <c r="AB40" s="28">
        <f t="shared" si="17"/>
        <v>0</v>
      </c>
      <c r="AC40" s="28">
        <f t="shared" si="18"/>
        <v>6522.2222222222053</v>
      </c>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row>
    <row r="41" spans="1:247" s="2" customFormat="1" ht="15" x14ac:dyDescent="0.25">
      <c r="A41" s="61" t="s">
        <v>70</v>
      </c>
      <c r="B41" s="8">
        <f t="shared" si="19"/>
        <v>783333.33333333314</v>
      </c>
      <c r="C41" s="7">
        <f t="shared" si="0"/>
        <v>4569.4444444444434</v>
      </c>
      <c r="D41" s="28">
        <f t="shared" si="20"/>
        <v>0</v>
      </c>
      <c r="E41" s="28">
        <f t="shared" si="21"/>
        <v>7902.7777777777774</v>
      </c>
      <c r="F41" s="8">
        <f t="shared" si="22"/>
        <v>743333.33333333267</v>
      </c>
      <c r="G41" s="7">
        <f t="shared" si="1"/>
        <v>4336.1111111111077</v>
      </c>
      <c r="H41" s="28">
        <f t="shared" si="2"/>
        <v>0</v>
      </c>
      <c r="I41" s="28">
        <f t="shared" si="3"/>
        <v>7669.4444444444416</v>
      </c>
      <c r="J41" s="8">
        <f t="shared" si="23"/>
        <v>703333.33333333221</v>
      </c>
      <c r="K41" s="7">
        <f t="shared" si="4"/>
        <v>4102.777777777771</v>
      </c>
      <c r="L41" s="28">
        <f t="shared" si="5"/>
        <v>0</v>
      </c>
      <c r="M41" s="28">
        <f t="shared" si="6"/>
        <v>7436.111111111104</v>
      </c>
      <c r="N41" s="8">
        <f t="shared" si="24"/>
        <v>663333.33333333174</v>
      </c>
      <c r="O41" s="7">
        <f t="shared" si="7"/>
        <v>3869.4444444444352</v>
      </c>
      <c r="P41" s="28">
        <f t="shared" si="8"/>
        <v>0</v>
      </c>
      <c r="Q41" s="28">
        <f t="shared" si="9"/>
        <v>7202.7777777777683</v>
      </c>
      <c r="R41" s="8">
        <f t="shared" si="25"/>
        <v>623333.33333333128</v>
      </c>
      <c r="S41" s="7">
        <f t="shared" si="10"/>
        <v>3636.1111111110995</v>
      </c>
      <c r="T41" s="28">
        <f t="shared" si="11"/>
        <v>0</v>
      </c>
      <c r="U41" s="28">
        <f t="shared" si="12"/>
        <v>6969.4444444444325</v>
      </c>
      <c r="V41" s="8">
        <f t="shared" si="26"/>
        <v>583333.33333333081</v>
      </c>
      <c r="W41" s="7">
        <f t="shared" si="13"/>
        <v>3402.7777777777633</v>
      </c>
      <c r="X41" s="28">
        <f t="shared" si="14"/>
        <v>0</v>
      </c>
      <c r="Y41" s="28">
        <f t="shared" si="15"/>
        <v>6736.1111111110968</v>
      </c>
      <c r="Z41" s="8">
        <f t="shared" si="27"/>
        <v>543333.33333333035</v>
      </c>
      <c r="AA41" s="7">
        <f t="shared" si="16"/>
        <v>3169.4444444444271</v>
      </c>
      <c r="AB41" s="28">
        <f t="shared" si="17"/>
        <v>0</v>
      </c>
      <c r="AC41" s="28">
        <f t="shared" si="18"/>
        <v>6502.777777777761</v>
      </c>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row>
    <row r="42" spans="1:247" s="2" customFormat="1" ht="14.25" customHeight="1" x14ac:dyDescent="0.25">
      <c r="A42" s="61" t="s">
        <v>71</v>
      </c>
      <c r="B42" s="8">
        <f t="shared" si="19"/>
        <v>779999.99999999977</v>
      </c>
      <c r="C42" s="7">
        <f t="shared" si="0"/>
        <v>4549.9999999999991</v>
      </c>
      <c r="D42" s="28">
        <f t="shared" si="20"/>
        <v>0</v>
      </c>
      <c r="E42" s="28">
        <f t="shared" si="21"/>
        <v>7883.3333333333321</v>
      </c>
      <c r="F42" s="8">
        <f t="shared" si="22"/>
        <v>739999.9999999993</v>
      </c>
      <c r="G42" s="7">
        <f t="shared" si="1"/>
        <v>4316.6666666666624</v>
      </c>
      <c r="H42" s="28">
        <f t="shared" si="2"/>
        <v>0</v>
      </c>
      <c r="I42" s="28">
        <f t="shared" si="3"/>
        <v>7649.9999999999964</v>
      </c>
      <c r="J42" s="8">
        <f t="shared" si="23"/>
        <v>699999.99999999884</v>
      </c>
      <c r="K42" s="7">
        <f t="shared" si="4"/>
        <v>4083.3333333333267</v>
      </c>
      <c r="L42" s="28">
        <f t="shared" si="5"/>
        <v>0</v>
      </c>
      <c r="M42" s="28">
        <f t="shared" si="6"/>
        <v>7416.6666666666606</v>
      </c>
      <c r="N42" s="8">
        <f t="shared" si="24"/>
        <v>659999.99999999837</v>
      </c>
      <c r="O42" s="7">
        <f t="shared" si="7"/>
        <v>3849.9999999999905</v>
      </c>
      <c r="P42" s="28">
        <f t="shared" si="8"/>
        <v>0</v>
      </c>
      <c r="Q42" s="28">
        <f t="shared" si="9"/>
        <v>7183.3333333333239</v>
      </c>
      <c r="R42" s="8">
        <f t="shared" si="25"/>
        <v>619999.9999999979</v>
      </c>
      <c r="S42" s="7">
        <f t="shared" si="10"/>
        <v>3616.6666666666547</v>
      </c>
      <c r="T42" s="28">
        <f t="shared" si="11"/>
        <v>0</v>
      </c>
      <c r="U42" s="28">
        <f t="shared" si="12"/>
        <v>6949.9999999999882</v>
      </c>
      <c r="V42" s="8">
        <f t="shared" si="26"/>
        <v>579999.99999999744</v>
      </c>
      <c r="W42" s="7">
        <f t="shared" si="13"/>
        <v>3383.3333333333185</v>
      </c>
      <c r="X42" s="28">
        <f t="shared" si="14"/>
        <v>0</v>
      </c>
      <c r="Y42" s="28">
        <f t="shared" si="15"/>
        <v>6716.6666666666515</v>
      </c>
      <c r="Z42" s="8">
        <f t="shared" si="27"/>
        <v>539999.99999999697</v>
      </c>
      <c r="AA42" s="7">
        <f t="shared" si="16"/>
        <v>3149.9999999999823</v>
      </c>
      <c r="AB42" s="28">
        <f t="shared" si="17"/>
        <v>0</v>
      </c>
      <c r="AC42" s="28">
        <f t="shared" si="18"/>
        <v>6483.3333333333157</v>
      </c>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row>
    <row r="43" spans="1:247" s="2" customFormat="1" ht="15" x14ac:dyDescent="0.25">
      <c r="A43" s="61" t="s">
        <v>72</v>
      </c>
      <c r="B43" s="8">
        <f t="shared" si="19"/>
        <v>776666.6666666664</v>
      </c>
      <c r="C43" s="7">
        <f t="shared" si="0"/>
        <v>4530.5555555555538</v>
      </c>
      <c r="D43" s="28">
        <f t="shared" si="20"/>
        <v>0</v>
      </c>
      <c r="E43" s="28">
        <f t="shared" si="21"/>
        <v>7863.8888888888869</v>
      </c>
      <c r="F43" s="8">
        <f t="shared" si="22"/>
        <v>736666.66666666593</v>
      </c>
      <c r="G43" s="7">
        <f t="shared" si="1"/>
        <v>4297.2222222222181</v>
      </c>
      <c r="H43" s="28">
        <f t="shared" si="2"/>
        <v>0</v>
      </c>
      <c r="I43" s="28">
        <f t="shared" si="3"/>
        <v>7630.5555555555511</v>
      </c>
      <c r="J43" s="8">
        <f t="shared" si="23"/>
        <v>696666.66666666546</v>
      </c>
      <c r="K43" s="7">
        <f t="shared" si="4"/>
        <v>4063.8888888888819</v>
      </c>
      <c r="L43" s="28">
        <f t="shared" si="5"/>
        <v>0</v>
      </c>
      <c r="M43" s="28">
        <f t="shared" si="6"/>
        <v>7397.2222222222154</v>
      </c>
      <c r="N43" s="8">
        <f t="shared" si="24"/>
        <v>656666.666666665</v>
      </c>
      <c r="O43" s="7">
        <f t="shared" si="7"/>
        <v>3830.5555555555461</v>
      </c>
      <c r="P43" s="28">
        <f t="shared" si="8"/>
        <v>0</v>
      </c>
      <c r="Q43" s="28">
        <f t="shared" si="9"/>
        <v>7163.8888888888796</v>
      </c>
      <c r="R43" s="8">
        <f t="shared" si="25"/>
        <v>616666.66666666453</v>
      </c>
      <c r="S43" s="7">
        <f t="shared" si="10"/>
        <v>3597.2222222222099</v>
      </c>
      <c r="T43" s="28">
        <f t="shared" si="11"/>
        <v>0</v>
      </c>
      <c r="U43" s="28">
        <f t="shared" si="12"/>
        <v>6930.5555555555438</v>
      </c>
      <c r="V43" s="8">
        <f t="shared" si="26"/>
        <v>576666.66666666407</v>
      </c>
      <c r="W43" s="7">
        <f t="shared" si="13"/>
        <v>3363.8888888888737</v>
      </c>
      <c r="X43" s="28">
        <f t="shared" si="14"/>
        <v>0</v>
      </c>
      <c r="Y43" s="28">
        <f t="shared" si="15"/>
        <v>6697.2222222222072</v>
      </c>
      <c r="Z43" s="8">
        <f t="shared" si="27"/>
        <v>536666.6666666636</v>
      </c>
      <c r="AA43" s="7">
        <f t="shared" si="16"/>
        <v>3130.5555555555379</v>
      </c>
      <c r="AB43" s="28">
        <f t="shared" si="17"/>
        <v>0</v>
      </c>
      <c r="AC43" s="28">
        <f t="shared" si="18"/>
        <v>6463.8888888888714</v>
      </c>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row>
    <row r="44" spans="1:247" s="2" customFormat="1" ht="15" x14ac:dyDescent="0.25">
      <c r="A44" s="61" t="s">
        <v>73</v>
      </c>
      <c r="B44" s="8">
        <f t="shared" si="19"/>
        <v>773333.33333333302</v>
      </c>
      <c r="C44" s="7">
        <f t="shared" si="0"/>
        <v>4511.1111111111095</v>
      </c>
      <c r="D44" s="28">
        <f t="shared" si="20"/>
        <v>0</v>
      </c>
      <c r="E44" s="28">
        <f t="shared" si="21"/>
        <v>7844.4444444444434</v>
      </c>
      <c r="F44" s="8">
        <f t="shared" si="22"/>
        <v>733333.33333333256</v>
      </c>
      <c r="G44" s="7">
        <f t="shared" si="1"/>
        <v>4277.7777777777737</v>
      </c>
      <c r="H44" s="28">
        <f t="shared" si="2"/>
        <v>0</v>
      </c>
      <c r="I44" s="28">
        <f t="shared" si="3"/>
        <v>7611.1111111111077</v>
      </c>
      <c r="J44" s="8">
        <f t="shared" si="23"/>
        <v>693333.33333333209</v>
      </c>
      <c r="K44" s="7">
        <f t="shared" si="4"/>
        <v>4044.4444444444375</v>
      </c>
      <c r="L44" s="28">
        <f t="shared" si="5"/>
        <v>0</v>
      </c>
      <c r="M44" s="28">
        <f t="shared" si="6"/>
        <v>7377.777777777771</v>
      </c>
      <c r="N44" s="8">
        <f t="shared" si="24"/>
        <v>653333.33333333163</v>
      </c>
      <c r="O44" s="7">
        <f t="shared" si="7"/>
        <v>3811.1111111111013</v>
      </c>
      <c r="P44" s="28">
        <f t="shared" si="8"/>
        <v>0</v>
      </c>
      <c r="Q44" s="28">
        <f t="shared" si="9"/>
        <v>7144.4444444444343</v>
      </c>
      <c r="R44" s="8">
        <f t="shared" si="25"/>
        <v>613333.33333333116</v>
      </c>
      <c r="S44" s="7">
        <f t="shared" si="10"/>
        <v>3577.7777777777651</v>
      </c>
      <c r="T44" s="28">
        <f t="shared" si="11"/>
        <v>0</v>
      </c>
      <c r="U44" s="28">
        <f t="shared" si="12"/>
        <v>6911.1111111110986</v>
      </c>
      <c r="V44" s="8">
        <f t="shared" si="26"/>
        <v>573333.33333333069</v>
      </c>
      <c r="W44" s="7">
        <f t="shared" si="13"/>
        <v>3344.4444444444293</v>
      </c>
      <c r="X44" s="28">
        <f t="shared" si="14"/>
        <v>0</v>
      </c>
      <c r="Y44" s="28">
        <f t="shared" si="15"/>
        <v>6677.7777777777628</v>
      </c>
      <c r="Z44" s="8">
        <f t="shared" si="27"/>
        <v>533333.33333333023</v>
      </c>
      <c r="AA44" s="7">
        <f t="shared" si="16"/>
        <v>3111.1111111110931</v>
      </c>
      <c r="AB44" s="28">
        <f t="shared" si="17"/>
        <v>0</v>
      </c>
      <c r="AC44" s="28">
        <f t="shared" si="18"/>
        <v>6444.4444444444271</v>
      </c>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row>
    <row r="45" spans="1:247" s="2" customFormat="1" ht="15" x14ac:dyDescent="0.25">
      <c r="A45" s="61" t="s">
        <v>74</v>
      </c>
      <c r="B45" s="8">
        <f t="shared" si="19"/>
        <v>769999.99999999965</v>
      </c>
      <c r="C45" s="7">
        <f t="shared" si="0"/>
        <v>4491.6666666666652</v>
      </c>
      <c r="D45" s="28">
        <f t="shared" si="20"/>
        <v>0</v>
      </c>
      <c r="E45" s="28">
        <f t="shared" si="21"/>
        <v>7824.9999999999982</v>
      </c>
      <c r="F45" s="8">
        <f t="shared" si="22"/>
        <v>729999.99999999919</v>
      </c>
      <c r="G45" s="7">
        <f t="shared" si="1"/>
        <v>4258.3333333333285</v>
      </c>
      <c r="H45" s="28">
        <f t="shared" si="2"/>
        <v>0</v>
      </c>
      <c r="I45" s="28">
        <f t="shared" si="3"/>
        <v>7591.6666666666624</v>
      </c>
      <c r="J45" s="8">
        <f t="shared" si="23"/>
        <v>689999.99999999872</v>
      </c>
      <c r="K45" s="7">
        <f t="shared" si="4"/>
        <v>4024.9999999999927</v>
      </c>
      <c r="L45" s="28">
        <f t="shared" si="5"/>
        <v>0</v>
      </c>
      <c r="M45" s="28">
        <f t="shared" si="6"/>
        <v>7358.3333333333267</v>
      </c>
      <c r="N45" s="8">
        <f t="shared" si="24"/>
        <v>649999.99999999825</v>
      </c>
      <c r="O45" s="7">
        <f t="shared" si="7"/>
        <v>3791.6666666666565</v>
      </c>
      <c r="P45" s="28">
        <f t="shared" si="8"/>
        <v>0</v>
      </c>
      <c r="Q45" s="28">
        <f t="shared" si="9"/>
        <v>7124.99999999999</v>
      </c>
      <c r="R45" s="8">
        <f t="shared" si="25"/>
        <v>609999.99999999779</v>
      </c>
      <c r="S45" s="7">
        <f t="shared" si="10"/>
        <v>3558.3333333333208</v>
      </c>
      <c r="T45" s="28">
        <f t="shared" si="11"/>
        <v>0</v>
      </c>
      <c r="U45" s="28">
        <f t="shared" si="12"/>
        <v>6891.6666666666542</v>
      </c>
      <c r="V45" s="8">
        <f t="shared" si="26"/>
        <v>569999.99999999732</v>
      </c>
      <c r="W45" s="7">
        <f t="shared" si="13"/>
        <v>3324.9999999999845</v>
      </c>
      <c r="X45" s="28">
        <f t="shared" si="14"/>
        <v>0</v>
      </c>
      <c r="Y45" s="28">
        <f t="shared" si="15"/>
        <v>6658.3333333333176</v>
      </c>
      <c r="Z45" s="8">
        <f t="shared" si="27"/>
        <v>529999.99999999686</v>
      </c>
      <c r="AA45" s="7">
        <f t="shared" si="16"/>
        <v>3091.6666666666483</v>
      </c>
      <c r="AB45" s="28">
        <f t="shared" si="17"/>
        <v>0</v>
      </c>
      <c r="AC45" s="28">
        <f t="shared" si="18"/>
        <v>6424.9999999999818</v>
      </c>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row>
    <row r="46" spans="1:247" s="2" customFormat="1" ht="15" x14ac:dyDescent="0.25">
      <c r="A46" s="61" t="s">
        <v>75</v>
      </c>
      <c r="B46" s="8">
        <f t="shared" si="19"/>
        <v>766666.66666666628</v>
      </c>
      <c r="C46" s="7">
        <f t="shared" si="0"/>
        <v>4472.2222222222199</v>
      </c>
      <c r="D46" s="28">
        <f t="shared" si="20"/>
        <v>0</v>
      </c>
      <c r="E46" s="28">
        <f t="shared" si="21"/>
        <v>7805.5555555555529</v>
      </c>
      <c r="F46" s="8">
        <f t="shared" si="22"/>
        <v>726666.66666666581</v>
      </c>
      <c r="G46" s="7">
        <f t="shared" si="1"/>
        <v>4238.8888888888841</v>
      </c>
      <c r="H46" s="28">
        <f t="shared" si="2"/>
        <v>0</v>
      </c>
      <c r="I46" s="28">
        <f t="shared" si="3"/>
        <v>7572.2222222222172</v>
      </c>
      <c r="J46" s="8">
        <f t="shared" si="23"/>
        <v>686666.66666666535</v>
      </c>
      <c r="K46" s="7">
        <f t="shared" si="4"/>
        <v>4005.5555555555479</v>
      </c>
      <c r="L46" s="28">
        <f t="shared" si="5"/>
        <v>0</v>
      </c>
      <c r="M46" s="28">
        <f t="shared" si="6"/>
        <v>7338.8888888888814</v>
      </c>
      <c r="N46" s="8">
        <f t="shared" si="24"/>
        <v>646666.66666666488</v>
      </c>
      <c r="O46" s="7">
        <f t="shared" si="7"/>
        <v>3772.2222222222122</v>
      </c>
      <c r="P46" s="28">
        <f t="shared" si="8"/>
        <v>0</v>
      </c>
      <c r="Q46" s="28">
        <f t="shared" si="9"/>
        <v>7105.5555555555457</v>
      </c>
      <c r="R46" s="8">
        <f t="shared" si="25"/>
        <v>606666.66666666442</v>
      </c>
      <c r="S46" s="7">
        <f t="shared" si="10"/>
        <v>3538.888888888876</v>
      </c>
      <c r="T46" s="28">
        <f t="shared" si="11"/>
        <v>0</v>
      </c>
      <c r="U46" s="28">
        <f t="shared" si="12"/>
        <v>6872.2222222222099</v>
      </c>
      <c r="V46" s="8">
        <f t="shared" si="26"/>
        <v>566666.66666666395</v>
      </c>
      <c r="W46" s="7">
        <f t="shared" si="13"/>
        <v>3305.5555555555397</v>
      </c>
      <c r="X46" s="28">
        <f t="shared" si="14"/>
        <v>0</v>
      </c>
      <c r="Y46" s="28">
        <f t="shared" si="15"/>
        <v>6638.8888888888732</v>
      </c>
      <c r="Z46" s="8">
        <f t="shared" si="27"/>
        <v>526666.66666666348</v>
      </c>
      <c r="AA46" s="7">
        <f t="shared" si="16"/>
        <v>3072.222222222204</v>
      </c>
      <c r="AB46" s="28">
        <f t="shared" si="17"/>
        <v>0</v>
      </c>
      <c r="AC46" s="28">
        <f t="shared" si="18"/>
        <v>6405.5555555555375</v>
      </c>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row>
    <row r="47" spans="1:247" s="2" customFormat="1" ht="15" x14ac:dyDescent="0.25">
      <c r="A47" s="61" t="s">
        <v>76</v>
      </c>
      <c r="B47" s="8">
        <f t="shared" si="19"/>
        <v>763333.33333333291</v>
      </c>
      <c r="C47" s="7">
        <f t="shared" si="0"/>
        <v>4452.7777777777756</v>
      </c>
      <c r="D47" s="28">
        <f t="shared" si="20"/>
        <v>0</v>
      </c>
      <c r="E47" s="28">
        <f t="shared" si="21"/>
        <v>7786.1111111111095</v>
      </c>
      <c r="F47" s="8">
        <f t="shared" si="22"/>
        <v>723333.33333333244</v>
      </c>
      <c r="G47" s="7">
        <f t="shared" si="1"/>
        <v>4219.4444444444398</v>
      </c>
      <c r="H47" s="28">
        <f t="shared" si="2"/>
        <v>0</v>
      </c>
      <c r="I47" s="28">
        <f t="shared" si="3"/>
        <v>7552.7777777777737</v>
      </c>
      <c r="J47" s="8">
        <f t="shared" si="23"/>
        <v>683333.33333333198</v>
      </c>
      <c r="K47" s="7">
        <f t="shared" si="4"/>
        <v>3986.1111111111036</v>
      </c>
      <c r="L47" s="28">
        <f t="shared" si="5"/>
        <v>0</v>
      </c>
      <c r="M47" s="28">
        <f t="shared" si="6"/>
        <v>7319.4444444444371</v>
      </c>
      <c r="N47" s="8">
        <f t="shared" si="24"/>
        <v>643333.33333333151</v>
      </c>
      <c r="O47" s="7">
        <f t="shared" si="7"/>
        <v>3752.7777777777674</v>
      </c>
      <c r="P47" s="28">
        <f t="shared" si="8"/>
        <v>0</v>
      </c>
      <c r="Q47" s="28">
        <f t="shared" si="9"/>
        <v>7086.1111111111004</v>
      </c>
      <c r="R47" s="8">
        <f t="shared" si="25"/>
        <v>603333.33333333104</v>
      </c>
      <c r="S47" s="7">
        <f t="shared" si="10"/>
        <v>3519.4444444444312</v>
      </c>
      <c r="T47" s="28">
        <f t="shared" si="11"/>
        <v>0</v>
      </c>
      <c r="U47" s="28">
        <f t="shared" si="12"/>
        <v>6852.7777777777646</v>
      </c>
      <c r="V47" s="8">
        <f t="shared" si="26"/>
        <v>563333.33333333058</v>
      </c>
      <c r="W47" s="7">
        <f t="shared" si="13"/>
        <v>3286.1111111110954</v>
      </c>
      <c r="X47" s="28">
        <f t="shared" si="14"/>
        <v>0</v>
      </c>
      <c r="Y47" s="28">
        <f t="shared" si="15"/>
        <v>6619.4444444444289</v>
      </c>
      <c r="Z47" s="8">
        <f t="shared" si="27"/>
        <v>523333.33333333017</v>
      </c>
      <c r="AA47" s="7">
        <f t="shared" si="16"/>
        <v>3052.7777777777596</v>
      </c>
      <c r="AB47" s="28">
        <f t="shared" si="17"/>
        <v>0</v>
      </c>
      <c r="AC47" s="28">
        <f t="shared" si="18"/>
        <v>6386.1111111110931</v>
      </c>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row>
    <row r="48" spans="1:247" s="2" customFormat="1" ht="15.75" thickBot="1" x14ac:dyDescent="0.3">
      <c r="A48" s="29" t="s">
        <v>19</v>
      </c>
      <c r="B48" s="10"/>
      <c r="C48" s="11">
        <f>SUM(C36:C47)</f>
        <v>54716.66666666665</v>
      </c>
      <c r="D48" s="30">
        <f>SUM(D36:D47)</f>
        <v>40286</v>
      </c>
      <c r="E48" s="30">
        <f>SUM(E36:E47)</f>
        <v>135002.66666666663</v>
      </c>
      <c r="F48" s="10"/>
      <c r="G48" s="11">
        <f>SUM(G36:G47)</f>
        <v>51916.666666666621</v>
      </c>
      <c r="H48" s="30">
        <f>SUM(H36:H47)</f>
        <v>2500</v>
      </c>
      <c r="I48" s="30">
        <f>SUM(I36:I47)</f>
        <v>94416.666666666628</v>
      </c>
      <c r="J48" s="10"/>
      <c r="K48" s="11">
        <f>SUM(K36:K47)</f>
        <v>49116.666666666584</v>
      </c>
      <c r="L48" s="30">
        <f>SUM(L36:L47)</f>
        <v>2500</v>
      </c>
      <c r="M48" s="30">
        <f>SUM(M36:M47)</f>
        <v>91616.666666666584</v>
      </c>
      <c r="N48" s="10"/>
      <c r="O48" s="11">
        <f>SUM(O36:O47)</f>
        <v>46316.666666666555</v>
      </c>
      <c r="P48" s="30">
        <f>SUM(P36:P47)</f>
        <v>2500</v>
      </c>
      <c r="Q48" s="30">
        <f>SUM(Q36:Q47)</f>
        <v>88816.666666666541</v>
      </c>
      <c r="R48" s="10"/>
      <c r="S48" s="11">
        <f>SUM(S36:S47)</f>
        <v>43516.666666666526</v>
      </c>
      <c r="T48" s="30">
        <f>SUM(T36:T47)</f>
        <v>2500</v>
      </c>
      <c r="U48" s="30">
        <f>SUM(U36:U47)</f>
        <v>86016.666666666511</v>
      </c>
      <c r="V48" s="10"/>
      <c r="W48" s="11">
        <f>SUM(W36:W47)</f>
        <v>40716.66666666649</v>
      </c>
      <c r="X48" s="30">
        <f>SUM(X36:X47)</f>
        <v>2500</v>
      </c>
      <c r="Y48" s="30">
        <f>SUM(Y36:Y47)</f>
        <v>83216.666666666482</v>
      </c>
      <c r="Z48" s="10"/>
      <c r="AA48" s="11">
        <f>SUM(AA36:AA47)</f>
        <v>37916.666666666461</v>
      </c>
      <c r="AB48" s="30">
        <f>SUM(AB36:AB47)</f>
        <v>2500</v>
      </c>
      <c r="AC48" s="30">
        <f>SUM(AC36:AC47)</f>
        <v>80416.666666666453</v>
      </c>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row>
    <row r="49" spans="1:247" s="2" customFormat="1" ht="12.75" customHeight="1" thickBot="1" x14ac:dyDescent="0.3">
      <c r="A49" s="141" t="s">
        <v>18</v>
      </c>
      <c r="B49" s="130" t="s">
        <v>27</v>
      </c>
      <c r="C49" s="131"/>
      <c r="D49" s="132"/>
      <c r="E49" s="92"/>
      <c r="F49" s="130" t="s">
        <v>28</v>
      </c>
      <c r="G49" s="131"/>
      <c r="H49" s="131"/>
      <c r="I49" s="132"/>
      <c r="J49" s="130" t="s">
        <v>29</v>
      </c>
      <c r="K49" s="131"/>
      <c r="L49" s="131"/>
      <c r="M49" s="132"/>
      <c r="N49" s="130" t="s">
        <v>30</v>
      </c>
      <c r="O49" s="131"/>
      <c r="P49" s="131"/>
      <c r="Q49" s="132"/>
      <c r="R49" s="130" t="s">
        <v>31</v>
      </c>
      <c r="S49" s="131"/>
      <c r="T49" s="131"/>
      <c r="U49" s="132"/>
      <c r="V49" s="130" t="s">
        <v>32</v>
      </c>
      <c r="W49" s="131"/>
      <c r="X49" s="131"/>
      <c r="Y49" s="132"/>
      <c r="Z49" s="130" t="s">
        <v>33</v>
      </c>
      <c r="AA49" s="131"/>
      <c r="AB49" s="131"/>
      <c r="AC49" s="132"/>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row>
    <row r="50" spans="1:247" s="2" customFormat="1" ht="75.75" thickBot="1" x14ac:dyDescent="0.3">
      <c r="A50" s="142"/>
      <c r="B50" s="6" t="s">
        <v>41</v>
      </c>
      <c r="C50" s="6" t="s">
        <v>42</v>
      </c>
      <c r="D50" s="6" t="s">
        <v>64</v>
      </c>
      <c r="E50" s="6" t="s">
        <v>43</v>
      </c>
      <c r="F50" s="6" t="s">
        <v>41</v>
      </c>
      <c r="G50" s="6" t="s">
        <v>42</v>
      </c>
      <c r="H50" s="6" t="s">
        <v>64</v>
      </c>
      <c r="I50" s="6" t="s">
        <v>43</v>
      </c>
      <c r="J50" s="6" t="s">
        <v>41</v>
      </c>
      <c r="K50" s="6" t="s">
        <v>42</v>
      </c>
      <c r="L50" s="6" t="s">
        <v>64</v>
      </c>
      <c r="M50" s="6" t="s">
        <v>43</v>
      </c>
      <c r="N50" s="6" t="s">
        <v>41</v>
      </c>
      <c r="O50" s="6" t="s">
        <v>42</v>
      </c>
      <c r="P50" s="6" t="s">
        <v>64</v>
      </c>
      <c r="Q50" s="6" t="s">
        <v>43</v>
      </c>
      <c r="R50" s="6" t="s">
        <v>41</v>
      </c>
      <c r="S50" s="6" t="s">
        <v>42</v>
      </c>
      <c r="T50" s="6" t="s">
        <v>64</v>
      </c>
      <c r="U50" s="6" t="s">
        <v>43</v>
      </c>
      <c r="V50" s="6" t="s">
        <v>41</v>
      </c>
      <c r="W50" s="6" t="s">
        <v>42</v>
      </c>
      <c r="X50" s="6" t="s">
        <v>64</v>
      </c>
      <c r="Y50" s="6" t="s">
        <v>43</v>
      </c>
      <c r="Z50" s="6" t="s">
        <v>41</v>
      </c>
      <c r="AA50" s="6" t="s">
        <v>42</v>
      </c>
      <c r="AB50" s="6" t="s">
        <v>64</v>
      </c>
      <c r="AC50" s="6" t="s">
        <v>43</v>
      </c>
      <c r="AD50" s="96"/>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row>
    <row r="51" spans="1:247" s="2" customFormat="1" ht="15.75" thickTop="1" x14ac:dyDescent="0.25">
      <c r="A51" s="61" t="s">
        <v>65</v>
      </c>
      <c r="B51" s="8">
        <f>IF(data2=1,IF((Z47-sumproplat2)&gt;1,Z47-sumproplat2,0),IF(Z47-(sumproplat2-AA47-AB47)&gt;0,Z47-(AC47-AA47-AB47),0))</f>
        <v>519999.99999999686</v>
      </c>
      <c r="C51" s="7">
        <f t="shared" ref="C51:C62" si="28">IF(LEFT($A51,1)*1+LEFT(B$49,1)*12-12&lt;=$J$15,B51*($J$14/12),B51*($J$16/12))</f>
        <v>3033.3333333333153</v>
      </c>
      <c r="D51" s="28">
        <f t="shared" ref="D51:D62" si="29">IF(AND($A51="1 міс.",B51&gt;0),$J$28*$J$6+$J$29*B51,0)+IF(B51-IF(data2=1,IF(C51&gt;0.001,C51+sumproplat2,0),IF(B51&gt;sumproplat2*2,sumproplat2,B51+C51))&lt;0,$J$31,0)</f>
        <v>2500</v>
      </c>
      <c r="E51" s="28">
        <f t="shared" ref="E51:E62" si="30">IF(data2=1,IF(C51&gt;0.001,C51+D51+sumproplat2,0),IF(B51&gt;sumproplat2*2,sumproplat2+D51,B51+C51+D51))</f>
        <v>8866.6666666666497</v>
      </c>
      <c r="F51" s="8">
        <f>IF(data2=1,IF((B62-sumproplat2)&gt;1,B62-sumproplat2,0),IF(B62-(sumproplat2-C62-D62)&gt;0,B62-(E62-C62-D62),0))</f>
        <v>479999.99999999709</v>
      </c>
      <c r="G51" s="7">
        <f t="shared" ref="G51:G62" si="31">IF(LEFT($A51,1)*1+LEFT(F$49,1)*12-12&lt;=$J$15,F51*($J$14/12),F51*($J$16/12))</f>
        <v>2799.9999999999832</v>
      </c>
      <c r="H51" s="28">
        <f t="shared" ref="H51:H62" si="32">IF(AND($A51="1 міс.",F51&gt;0),$J$28*$J$6+$J$29*F51,0)+IF(F51-IF(data2=1,IF(G51&gt;0.001,G51+sumproplat2,0),IF(F51&gt;sumproplat2*2,sumproplat2,F51+G51))&lt;0,$J$31,0)</f>
        <v>2500</v>
      </c>
      <c r="I51" s="28">
        <f t="shared" ref="I51:I62" si="33">IF(data2=1,IF(G51&gt;0.001,G51+H51+sumproplat2,0),IF(F51&gt;sumproplat2*2,sumproplat2+H51,F51+G51+H51))</f>
        <v>8633.3333333333176</v>
      </c>
      <c r="J51" s="8">
        <f>IF(data2=1,IF((F62-sumproplat2)&gt;1,F62-sumproplat2,0),IF(F62-(sumproplat2-G62-H62)&gt;0,F62-(I62-G62-H62),0))</f>
        <v>439999.99999999732</v>
      </c>
      <c r="K51" s="7">
        <f t="shared" ref="K51:K62" si="34">IF(LEFT($A51,1)*1+LEFT(J$49,2)*12-12&lt;=$J$15,J51*($J$14/12),J51*($J$16/12))</f>
        <v>2566.6666666666511</v>
      </c>
      <c r="L51" s="28">
        <f t="shared" ref="L51:L62" si="35">IF(AND($A51="1 міс.",J51&gt;0),$J$28*$J$6+$J$29*J51,0)+IF(J51-IF(data2=1,IF(K51&gt;0.001,K51+sumproplat2,0),IF(J51&gt;sumproplat2*2,sumproplat2,J51+K51))&lt;0,$J$31,0)</f>
        <v>2500</v>
      </c>
      <c r="M51" s="28">
        <f t="shared" ref="M51:M62" si="36">IF(data2=1,IF(K51&gt;0.001,K51+L51+sumproplat2,0),IF(J51&gt;sumproplat2*2,sumproplat2+L51,J51+K51+L51))</f>
        <v>8399.9999999999854</v>
      </c>
      <c r="N51" s="8">
        <f>IF(data2=1,IF((J62-sumproplat2)&gt;1,J62-sumproplat2,0),IF(J62-(sumproplat2-K62-L62)&gt;0,J62-(M62-K62-L62),0))</f>
        <v>399999.99999999756</v>
      </c>
      <c r="O51" s="7">
        <f t="shared" ref="O51:O62" si="37">IF(LEFT($A51,1)*1+LEFT(N$49,2)*12-12&lt;=$J$15,N51*($J$14/12),N51*($J$16/12))</f>
        <v>2333.3333333333194</v>
      </c>
      <c r="P51" s="28">
        <f t="shared" ref="P51:P62" si="38">IF(AND($A51="1 міс.",N51&gt;0),$J$28*$J$6+$J$29*N51,0)+IF(N51-IF(data2=1,IF(O51&gt;0.001,O51+sumproplat2,0),IF(N51&gt;sumproplat2*2,sumproplat2,N51+O51))&lt;0,$J$31,0)</f>
        <v>2500</v>
      </c>
      <c r="Q51" s="28">
        <f t="shared" ref="Q51:Q62" si="39">IF(data2=1,IF(O51&gt;0.001,O51+P51+sumproplat2,0),IF(N51&gt;sumproplat2*2,sumproplat2+P51,N51+O51+P51))</f>
        <v>8166.6666666666533</v>
      </c>
      <c r="R51" s="8">
        <f>IF(data2=1,IF((N62-sumproplat2)&gt;1,N62-sumproplat2,0),IF(N62-(sumproplat2-O62-P62)&gt;0,N62-(Q62-O62-P62),0))</f>
        <v>359999.99999999779</v>
      </c>
      <c r="S51" s="7">
        <f t="shared" ref="S51:S62" si="40">IF(LEFT($A51,1)*1+LEFT(R$49,2)*12-12&lt;=$J$15,R51*($J$14/12),R51*($J$16/12))</f>
        <v>2099.9999999999873</v>
      </c>
      <c r="T51" s="28">
        <f t="shared" ref="T51:T62" si="41">IF(AND($A51="1 міс.",R51&gt;0),$J$28*$J$6+$J$29*R51,0)+IF(R51-IF(data2=1,IF(S51&gt;0.001,S51+sumproplat2,0),IF(R51&gt;sumproplat2*2,sumproplat2,R51+S51))&lt;0,$J$31,0)</f>
        <v>2500</v>
      </c>
      <c r="U51" s="28">
        <f t="shared" ref="U51:U62" si="42">IF(data2=1,IF(S51&gt;0.001,S51+T51+sumproplat2,0),IF(R51&gt;sumproplat2*2,sumproplat2+T51,R51+S51+T51))</f>
        <v>7933.3333333333212</v>
      </c>
      <c r="V51" s="8">
        <f>IF(data2=1,IF((R62-sumproplat2)&gt;1,R62-sumproplat2,0),IF(R62-(sumproplat2-S62-T62)&gt;0,R62-(U62-S62-T62),0))</f>
        <v>319999.99999999802</v>
      </c>
      <c r="W51" s="7">
        <f t="shared" ref="W51:W62" si="43">IF(LEFT($A51,1)*1+LEFT(V$49,2)*12-12&lt;=$J$15,V51*($J$14/12),V51*($J$16/12))</f>
        <v>1866.6666666666551</v>
      </c>
      <c r="X51" s="28">
        <f t="shared" ref="X51:X62" si="44">IF(AND($A51="1 міс.",V51&gt;0),$J$28*$J$6+$J$29*V51,0)+IF(V51-IF(data2=1,IF(W51&gt;0.001,W51+sumproplat2,0),IF(V51&gt;sumproplat2*2,sumproplat2,V51+W51))&lt;0,$J$31,0)</f>
        <v>2500</v>
      </c>
      <c r="Y51" s="28">
        <f t="shared" ref="Y51:Y62" si="45">IF(data2=1,IF(W51&gt;0.001,W51+X51+sumproplat2,0),IF(V51&gt;sumproplat2*2,sumproplat2+X51,V51+W51+X51))</f>
        <v>7699.9999999999891</v>
      </c>
      <c r="Z51" s="8">
        <f>IF(data2=1,IF((V62-sumproplat2)&gt;1,V62-sumproplat2,0),IF(V62-(sumproplat2-W62-X62)&gt;0,V62-(Y62-W62-X62),0))</f>
        <v>279999.99999999825</v>
      </c>
      <c r="AA51" s="7">
        <f t="shared" ref="AA51:AA62" si="46">IF(LEFT($A51,1)*1+LEFT(Z$49,2)*12-12&lt;=$J$15,Z51*($J$14/12),Z51*($J$16/12))</f>
        <v>1633.3333333333233</v>
      </c>
      <c r="AB51" s="28">
        <f t="shared" ref="AB51:AB62" si="47">IF(AND($A51="1 міс.",Z51&gt;0),$J$28*$J$6+$J$29*Z51,0)+IF(Z51-IF(data2=1,IF(AA51&gt;0.001,AA51+sumproplat2,0),IF(Z51&gt;sumproplat2*2,sumproplat2,Z51+AA51))&lt;0,$J$31,0)</f>
        <v>2500</v>
      </c>
      <c r="AC51" s="28">
        <f t="shared" ref="AC51:AC62" si="48">IF(data2=1,IF(AA51&gt;0.001,AA51+AB51+sumproplat2,0),IF(Z51&gt;sumproplat2*2,sumproplat2+AB51,Z51+AA51+AB51))</f>
        <v>7466.666666666657</v>
      </c>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row>
    <row r="52" spans="1:247" s="2" customFormat="1" ht="15" x14ac:dyDescent="0.25">
      <c r="A52" s="61" t="s">
        <v>66</v>
      </c>
      <c r="B52" s="8">
        <f t="shared" ref="B52:B62" si="49">IF(data2=1,IF((B51-sumproplat2)&gt;1,B51-sumproplat2,0),IF(B51-(sumproplat2-C51-D51)&gt;0,B51-(E51-C51-D51),0))</f>
        <v>516666.66666666354</v>
      </c>
      <c r="C52" s="7">
        <f t="shared" si="28"/>
        <v>3013.888888888871</v>
      </c>
      <c r="D52" s="28">
        <f t="shared" si="29"/>
        <v>0</v>
      </c>
      <c r="E52" s="28">
        <f t="shared" si="30"/>
        <v>6347.2222222222044</v>
      </c>
      <c r="F52" s="8">
        <f t="shared" ref="F52:F62" si="50">IF(data2=1,IF((F51-sumproplat2)&gt;1,F51-sumproplat2,0),IF(F51-(sumproplat2-G51-H51)&gt;0,F51-(I51-G51-H51),0))</f>
        <v>476666.66666666378</v>
      </c>
      <c r="G52" s="7">
        <f t="shared" si="31"/>
        <v>2780.5555555555388</v>
      </c>
      <c r="H52" s="28">
        <f t="shared" si="32"/>
        <v>0</v>
      </c>
      <c r="I52" s="28">
        <f t="shared" si="33"/>
        <v>6113.8888888888723</v>
      </c>
      <c r="J52" s="8">
        <f t="shared" ref="J52:J62" si="51">IF(data2=1,IF((J51-sumproplat2)&gt;1,J51-sumproplat2,0),IF(J51-(sumproplat2-K51-L51)&gt;0,J51-(M51-K51-L51),0))</f>
        <v>436666.66666666401</v>
      </c>
      <c r="K52" s="7">
        <f t="shared" si="34"/>
        <v>2547.2222222222067</v>
      </c>
      <c r="L52" s="28">
        <f t="shared" si="35"/>
        <v>0</v>
      </c>
      <c r="M52" s="28">
        <f t="shared" si="36"/>
        <v>5880.5555555555402</v>
      </c>
      <c r="N52" s="8">
        <f t="shared" ref="N52:N62" si="52">IF(data2=1,IF((N51-sumproplat2)&gt;1,N51-sumproplat2,0),IF(N51-(sumproplat2-O51-P51)&gt;0,N51-(Q51-O51-P51),0))</f>
        <v>396666.66666666424</v>
      </c>
      <c r="O52" s="7">
        <f t="shared" si="37"/>
        <v>2313.888888888875</v>
      </c>
      <c r="P52" s="28">
        <f t="shared" si="38"/>
        <v>0</v>
      </c>
      <c r="Q52" s="28">
        <f t="shared" si="39"/>
        <v>5647.2222222222081</v>
      </c>
      <c r="R52" s="8">
        <f t="shared" ref="R52:R62" si="53">IF(data2=1,IF((R51-sumproplat2)&gt;1,R51-sumproplat2,0),IF(R51-(sumproplat2-S51-T51)&gt;0,R51-(U51-S51-T51),0))</f>
        <v>356666.66666666447</v>
      </c>
      <c r="S52" s="7">
        <f t="shared" si="40"/>
        <v>2080.5555555555429</v>
      </c>
      <c r="T52" s="28">
        <f t="shared" si="41"/>
        <v>0</v>
      </c>
      <c r="U52" s="28">
        <f t="shared" si="42"/>
        <v>5413.888888888876</v>
      </c>
      <c r="V52" s="8">
        <f t="shared" ref="V52:V62" si="54">IF(data2=1,IF((V51-sumproplat2)&gt;1,V51-sumproplat2,0),IF(V51-(sumproplat2-W51-X51)&gt;0,V51-(Y51-W51-X51),0))</f>
        <v>316666.66666666471</v>
      </c>
      <c r="W52" s="7">
        <f t="shared" si="43"/>
        <v>1847.2222222222108</v>
      </c>
      <c r="X52" s="28">
        <f t="shared" si="44"/>
        <v>0</v>
      </c>
      <c r="Y52" s="28">
        <f t="shared" si="45"/>
        <v>5180.5555555555438</v>
      </c>
      <c r="Z52" s="8">
        <f t="shared" ref="Z52:Z62" si="55">IF(data2=1,IF((Z51-sumproplat2)&gt;1,Z51-sumproplat2,0),IF(Z51-(sumproplat2-AA51-AB51)&gt;0,Z51-(AC51-AA51-AB51),0))</f>
        <v>276666.66666666494</v>
      </c>
      <c r="AA52" s="7">
        <f t="shared" si="46"/>
        <v>1613.8888888888789</v>
      </c>
      <c r="AB52" s="28">
        <f t="shared" si="47"/>
        <v>0</v>
      </c>
      <c r="AC52" s="28">
        <f t="shared" si="48"/>
        <v>4947.2222222222126</v>
      </c>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row>
    <row r="53" spans="1:247" s="2" customFormat="1" ht="15" x14ac:dyDescent="0.25">
      <c r="A53" s="61" t="s">
        <v>67</v>
      </c>
      <c r="B53" s="8">
        <f t="shared" si="49"/>
        <v>513333.33333333023</v>
      </c>
      <c r="C53" s="7">
        <f t="shared" si="28"/>
        <v>2994.4444444444266</v>
      </c>
      <c r="D53" s="28">
        <f t="shared" si="29"/>
        <v>0</v>
      </c>
      <c r="E53" s="28">
        <f t="shared" si="30"/>
        <v>6327.7777777777601</v>
      </c>
      <c r="F53" s="8">
        <f t="shared" si="50"/>
        <v>473333.33333333046</v>
      </c>
      <c r="G53" s="7">
        <f t="shared" si="31"/>
        <v>2761.1111111110945</v>
      </c>
      <c r="H53" s="28">
        <f t="shared" si="32"/>
        <v>0</v>
      </c>
      <c r="I53" s="28">
        <f t="shared" si="33"/>
        <v>6094.444444444428</v>
      </c>
      <c r="J53" s="8">
        <f t="shared" si="51"/>
        <v>433333.33333333069</v>
      </c>
      <c r="K53" s="7">
        <f t="shared" si="34"/>
        <v>2527.7777777777624</v>
      </c>
      <c r="L53" s="28">
        <f t="shared" si="35"/>
        <v>0</v>
      </c>
      <c r="M53" s="28">
        <f t="shared" si="36"/>
        <v>5861.1111111110959</v>
      </c>
      <c r="N53" s="8">
        <f t="shared" si="52"/>
        <v>393333.33333333093</v>
      </c>
      <c r="O53" s="7">
        <f t="shared" si="37"/>
        <v>2294.4444444444307</v>
      </c>
      <c r="P53" s="28">
        <f t="shared" si="38"/>
        <v>0</v>
      </c>
      <c r="Q53" s="28">
        <f t="shared" si="39"/>
        <v>5627.7777777777646</v>
      </c>
      <c r="R53" s="8">
        <f t="shared" si="53"/>
        <v>353333.33333333116</v>
      </c>
      <c r="S53" s="7">
        <f t="shared" si="40"/>
        <v>2061.1111111110986</v>
      </c>
      <c r="T53" s="28">
        <f t="shared" si="41"/>
        <v>0</v>
      </c>
      <c r="U53" s="28">
        <f t="shared" si="42"/>
        <v>5394.4444444444325</v>
      </c>
      <c r="V53" s="8">
        <f t="shared" si="54"/>
        <v>313333.33333333139</v>
      </c>
      <c r="W53" s="7">
        <f t="shared" si="43"/>
        <v>1827.7777777777665</v>
      </c>
      <c r="X53" s="28">
        <f t="shared" si="44"/>
        <v>0</v>
      </c>
      <c r="Y53" s="28">
        <f t="shared" si="45"/>
        <v>5161.1111111111004</v>
      </c>
      <c r="Z53" s="8">
        <f t="shared" si="55"/>
        <v>273333.33333333163</v>
      </c>
      <c r="AA53" s="7">
        <f t="shared" si="46"/>
        <v>1594.4444444444346</v>
      </c>
      <c r="AB53" s="28">
        <f t="shared" si="47"/>
        <v>0</v>
      </c>
      <c r="AC53" s="28">
        <f t="shared" si="48"/>
        <v>4927.7777777777683</v>
      </c>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row>
    <row r="54" spans="1:247" s="2" customFormat="1" ht="15" x14ac:dyDescent="0.25">
      <c r="A54" s="61" t="s">
        <v>68</v>
      </c>
      <c r="B54" s="8">
        <f t="shared" si="49"/>
        <v>509999.99999999691</v>
      </c>
      <c r="C54" s="7">
        <f t="shared" si="28"/>
        <v>2974.9999999999823</v>
      </c>
      <c r="D54" s="28">
        <f t="shared" si="29"/>
        <v>0</v>
      </c>
      <c r="E54" s="28">
        <f t="shared" si="30"/>
        <v>6308.3333333333157</v>
      </c>
      <c r="F54" s="8">
        <f t="shared" si="50"/>
        <v>469999.99999999715</v>
      </c>
      <c r="G54" s="7">
        <f t="shared" si="31"/>
        <v>2741.6666666666501</v>
      </c>
      <c r="H54" s="28">
        <f t="shared" si="32"/>
        <v>0</v>
      </c>
      <c r="I54" s="28">
        <f t="shared" si="33"/>
        <v>6074.9999999999836</v>
      </c>
      <c r="J54" s="8">
        <f t="shared" si="51"/>
        <v>429999.99999999738</v>
      </c>
      <c r="K54" s="7">
        <f t="shared" si="34"/>
        <v>2508.333333333318</v>
      </c>
      <c r="L54" s="28">
        <f t="shared" si="35"/>
        <v>0</v>
      </c>
      <c r="M54" s="28">
        <f t="shared" si="36"/>
        <v>5841.6666666666515</v>
      </c>
      <c r="N54" s="8">
        <f t="shared" si="52"/>
        <v>389999.99999999761</v>
      </c>
      <c r="O54" s="7">
        <f t="shared" si="37"/>
        <v>2274.9999999999864</v>
      </c>
      <c r="P54" s="28">
        <f t="shared" si="38"/>
        <v>0</v>
      </c>
      <c r="Q54" s="28">
        <f t="shared" si="39"/>
        <v>5608.3333333333194</v>
      </c>
      <c r="R54" s="8">
        <f t="shared" si="53"/>
        <v>349999.99999999785</v>
      </c>
      <c r="S54" s="7">
        <f t="shared" si="40"/>
        <v>2041.6666666666542</v>
      </c>
      <c r="T54" s="28">
        <f t="shared" si="41"/>
        <v>0</v>
      </c>
      <c r="U54" s="28">
        <f t="shared" si="42"/>
        <v>5374.9999999999873</v>
      </c>
      <c r="V54" s="8">
        <f t="shared" si="54"/>
        <v>309999.99999999808</v>
      </c>
      <c r="W54" s="7">
        <f t="shared" si="43"/>
        <v>1808.3333333333221</v>
      </c>
      <c r="X54" s="28">
        <f t="shared" si="44"/>
        <v>0</v>
      </c>
      <c r="Y54" s="28">
        <f t="shared" si="45"/>
        <v>5141.6666666666551</v>
      </c>
      <c r="Z54" s="8">
        <f t="shared" si="55"/>
        <v>269999.99999999831</v>
      </c>
      <c r="AA54" s="7">
        <f t="shared" si="46"/>
        <v>1574.9999999999902</v>
      </c>
      <c r="AB54" s="28">
        <f t="shared" si="47"/>
        <v>0</v>
      </c>
      <c r="AC54" s="28">
        <f t="shared" si="48"/>
        <v>4908.3333333333239</v>
      </c>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row>
    <row r="55" spans="1:247" s="2" customFormat="1" ht="15" x14ac:dyDescent="0.25">
      <c r="A55" s="61" t="s">
        <v>69</v>
      </c>
      <c r="B55" s="8">
        <f t="shared" si="49"/>
        <v>506666.6666666636</v>
      </c>
      <c r="C55" s="7">
        <f t="shared" si="28"/>
        <v>2955.5555555555379</v>
      </c>
      <c r="D55" s="28">
        <f t="shared" si="29"/>
        <v>0</v>
      </c>
      <c r="E55" s="28">
        <f t="shared" si="30"/>
        <v>6288.8888888888714</v>
      </c>
      <c r="F55" s="8">
        <f t="shared" si="50"/>
        <v>466666.66666666383</v>
      </c>
      <c r="G55" s="7">
        <f t="shared" si="31"/>
        <v>2722.2222222222058</v>
      </c>
      <c r="H55" s="28">
        <f t="shared" si="32"/>
        <v>0</v>
      </c>
      <c r="I55" s="28">
        <f t="shared" si="33"/>
        <v>6055.5555555555393</v>
      </c>
      <c r="J55" s="8">
        <f t="shared" si="51"/>
        <v>426666.66666666407</v>
      </c>
      <c r="K55" s="7">
        <f t="shared" si="34"/>
        <v>2488.8888888888737</v>
      </c>
      <c r="L55" s="28">
        <f t="shared" si="35"/>
        <v>0</v>
      </c>
      <c r="M55" s="28">
        <f t="shared" si="36"/>
        <v>5822.2222222222072</v>
      </c>
      <c r="N55" s="8">
        <f t="shared" si="52"/>
        <v>386666.6666666643</v>
      </c>
      <c r="O55" s="7">
        <f t="shared" si="37"/>
        <v>2255.555555555542</v>
      </c>
      <c r="P55" s="28">
        <f t="shared" si="38"/>
        <v>0</v>
      </c>
      <c r="Q55" s="28">
        <f t="shared" si="39"/>
        <v>5588.888888888876</v>
      </c>
      <c r="R55" s="8">
        <f t="shared" si="53"/>
        <v>346666.66666666453</v>
      </c>
      <c r="S55" s="7">
        <f t="shared" si="40"/>
        <v>2022.2222222222099</v>
      </c>
      <c r="T55" s="28">
        <f t="shared" si="41"/>
        <v>0</v>
      </c>
      <c r="U55" s="28">
        <f t="shared" si="42"/>
        <v>5355.5555555555438</v>
      </c>
      <c r="V55" s="8">
        <f t="shared" si="54"/>
        <v>306666.66666666477</v>
      </c>
      <c r="W55" s="7">
        <f t="shared" si="43"/>
        <v>1788.8888888888778</v>
      </c>
      <c r="X55" s="28">
        <f t="shared" si="44"/>
        <v>0</v>
      </c>
      <c r="Y55" s="28">
        <f t="shared" si="45"/>
        <v>5122.2222222222117</v>
      </c>
      <c r="Z55" s="8">
        <f t="shared" si="55"/>
        <v>266666.666666665</v>
      </c>
      <c r="AA55" s="7">
        <f t="shared" si="46"/>
        <v>1555.5555555555459</v>
      </c>
      <c r="AB55" s="28">
        <f t="shared" si="47"/>
        <v>0</v>
      </c>
      <c r="AC55" s="28">
        <f t="shared" si="48"/>
        <v>4888.8888888888796</v>
      </c>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row>
    <row r="56" spans="1:247" s="2" customFormat="1" ht="15" x14ac:dyDescent="0.25">
      <c r="A56" s="61" t="s">
        <v>70</v>
      </c>
      <c r="B56" s="8">
        <f t="shared" si="49"/>
        <v>503333.33333333029</v>
      </c>
      <c r="C56" s="7">
        <f t="shared" si="28"/>
        <v>2936.1111111110936</v>
      </c>
      <c r="D56" s="28">
        <f t="shared" si="29"/>
        <v>0</v>
      </c>
      <c r="E56" s="28">
        <f t="shared" si="30"/>
        <v>6269.4444444444271</v>
      </c>
      <c r="F56" s="8">
        <f t="shared" si="50"/>
        <v>463333.33333333052</v>
      </c>
      <c r="G56" s="7">
        <f t="shared" si="31"/>
        <v>2702.7777777777615</v>
      </c>
      <c r="H56" s="28">
        <f t="shared" si="32"/>
        <v>0</v>
      </c>
      <c r="I56" s="28">
        <f t="shared" si="33"/>
        <v>6036.1111111110949</v>
      </c>
      <c r="J56" s="8">
        <f t="shared" si="51"/>
        <v>423333.33333333075</v>
      </c>
      <c r="K56" s="7">
        <f t="shared" si="34"/>
        <v>2469.4444444444293</v>
      </c>
      <c r="L56" s="28">
        <f t="shared" si="35"/>
        <v>0</v>
      </c>
      <c r="M56" s="28">
        <f t="shared" si="36"/>
        <v>5802.7777777777628</v>
      </c>
      <c r="N56" s="8">
        <f t="shared" si="52"/>
        <v>383333.33333333099</v>
      </c>
      <c r="O56" s="7">
        <f t="shared" si="37"/>
        <v>2236.1111111110977</v>
      </c>
      <c r="P56" s="28">
        <f t="shared" si="38"/>
        <v>0</v>
      </c>
      <c r="Q56" s="28">
        <f t="shared" si="39"/>
        <v>5569.4444444444307</v>
      </c>
      <c r="R56" s="8">
        <f t="shared" si="53"/>
        <v>343333.33333333122</v>
      </c>
      <c r="S56" s="7">
        <f t="shared" si="40"/>
        <v>2002.7777777777656</v>
      </c>
      <c r="T56" s="28">
        <f t="shared" si="41"/>
        <v>0</v>
      </c>
      <c r="U56" s="28">
        <f t="shared" si="42"/>
        <v>5336.1111111110986</v>
      </c>
      <c r="V56" s="8">
        <f t="shared" si="54"/>
        <v>303333.33333333145</v>
      </c>
      <c r="W56" s="7">
        <f t="shared" si="43"/>
        <v>1769.4444444444337</v>
      </c>
      <c r="X56" s="28">
        <f t="shared" si="44"/>
        <v>0</v>
      </c>
      <c r="Y56" s="28">
        <f t="shared" si="45"/>
        <v>5102.7777777777674</v>
      </c>
      <c r="Z56" s="8">
        <f t="shared" si="55"/>
        <v>263333.33333333168</v>
      </c>
      <c r="AA56" s="7">
        <f t="shared" si="46"/>
        <v>1536.1111111111015</v>
      </c>
      <c r="AB56" s="28">
        <f t="shared" si="47"/>
        <v>0</v>
      </c>
      <c r="AC56" s="28">
        <f t="shared" si="48"/>
        <v>4869.4444444444352</v>
      </c>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row>
    <row r="57" spans="1:247" s="2" customFormat="1" ht="15" x14ac:dyDescent="0.25">
      <c r="A57" s="61" t="s">
        <v>71</v>
      </c>
      <c r="B57" s="8">
        <f t="shared" si="49"/>
        <v>499999.99999999697</v>
      </c>
      <c r="C57" s="7">
        <f t="shared" si="28"/>
        <v>2916.6666666666492</v>
      </c>
      <c r="D57" s="28">
        <f t="shared" si="29"/>
        <v>0</v>
      </c>
      <c r="E57" s="28">
        <f t="shared" si="30"/>
        <v>6249.9999999999827</v>
      </c>
      <c r="F57" s="8">
        <f t="shared" si="50"/>
        <v>459999.99999999721</v>
      </c>
      <c r="G57" s="7">
        <f t="shared" si="31"/>
        <v>2683.3333333333171</v>
      </c>
      <c r="H57" s="28">
        <f t="shared" si="32"/>
        <v>0</v>
      </c>
      <c r="I57" s="28">
        <f t="shared" si="33"/>
        <v>6016.6666666666506</v>
      </c>
      <c r="J57" s="8">
        <f t="shared" si="51"/>
        <v>419999.99999999744</v>
      </c>
      <c r="K57" s="7">
        <f t="shared" si="34"/>
        <v>2449.999999999985</v>
      </c>
      <c r="L57" s="28">
        <f t="shared" si="35"/>
        <v>0</v>
      </c>
      <c r="M57" s="28">
        <f t="shared" si="36"/>
        <v>5783.3333333333185</v>
      </c>
      <c r="N57" s="8">
        <f t="shared" si="52"/>
        <v>379999.99999999767</v>
      </c>
      <c r="O57" s="7">
        <f t="shared" si="37"/>
        <v>2216.6666666666533</v>
      </c>
      <c r="P57" s="28">
        <f t="shared" si="38"/>
        <v>0</v>
      </c>
      <c r="Q57" s="28">
        <f t="shared" si="39"/>
        <v>5549.9999999999873</v>
      </c>
      <c r="R57" s="8">
        <f t="shared" si="53"/>
        <v>339999.9999999979</v>
      </c>
      <c r="S57" s="7">
        <f t="shared" si="40"/>
        <v>1983.3333333333212</v>
      </c>
      <c r="T57" s="28">
        <f t="shared" si="41"/>
        <v>0</v>
      </c>
      <c r="U57" s="28">
        <f t="shared" si="42"/>
        <v>5316.6666666666551</v>
      </c>
      <c r="V57" s="8">
        <f t="shared" si="54"/>
        <v>299999.99999999814</v>
      </c>
      <c r="W57" s="7">
        <f t="shared" si="43"/>
        <v>1749.9999999999893</v>
      </c>
      <c r="X57" s="28">
        <f t="shared" si="44"/>
        <v>0</v>
      </c>
      <c r="Y57" s="28">
        <f t="shared" si="45"/>
        <v>5083.333333333323</v>
      </c>
      <c r="Z57" s="8">
        <f t="shared" si="55"/>
        <v>259999.99999999834</v>
      </c>
      <c r="AA57" s="7">
        <f t="shared" si="46"/>
        <v>1516.666666666657</v>
      </c>
      <c r="AB57" s="28">
        <f t="shared" si="47"/>
        <v>0</v>
      </c>
      <c r="AC57" s="28">
        <f t="shared" si="48"/>
        <v>4849.9999999999909</v>
      </c>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row>
    <row r="58" spans="1:247" s="2" customFormat="1" ht="15" x14ac:dyDescent="0.25">
      <c r="A58" s="61" t="s">
        <v>72</v>
      </c>
      <c r="B58" s="8">
        <f t="shared" si="49"/>
        <v>496666.66666666366</v>
      </c>
      <c r="C58" s="7">
        <f t="shared" si="28"/>
        <v>2897.2222222222049</v>
      </c>
      <c r="D58" s="28">
        <f t="shared" si="29"/>
        <v>0</v>
      </c>
      <c r="E58" s="28">
        <f t="shared" si="30"/>
        <v>6230.5555555555384</v>
      </c>
      <c r="F58" s="8">
        <f t="shared" si="50"/>
        <v>456666.66666666389</v>
      </c>
      <c r="G58" s="7">
        <f t="shared" si="31"/>
        <v>2663.8888888888728</v>
      </c>
      <c r="H58" s="28">
        <f t="shared" si="32"/>
        <v>0</v>
      </c>
      <c r="I58" s="28">
        <f t="shared" si="33"/>
        <v>5997.2222222222063</v>
      </c>
      <c r="J58" s="8">
        <f t="shared" si="51"/>
        <v>416666.66666666412</v>
      </c>
      <c r="K58" s="7">
        <f t="shared" si="34"/>
        <v>2430.5555555555406</v>
      </c>
      <c r="L58" s="28">
        <f t="shared" si="35"/>
        <v>0</v>
      </c>
      <c r="M58" s="28">
        <f t="shared" si="36"/>
        <v>5763.8888888888741</v>
      </c>
      <c r="N58" s="8">
        <f t="shared" si="52"/>
        <v>376666.66666666436</v>
      </c>
      <c r="O58" s="7">
        <f t="shared" si="37"/>
        <v>2197.222222222209</v>
      </c>
      <c r="P58" s="28">
        <f t="shared" si="38"/>
        <v>0</v>
      </c>
      <c r="Q58" s="28">
        <f t="shared" si="39"/>
        <v>5530.555555555542</v>
      </c>
      <c r="R58" s="8">
        <f t="shared" si="53"/>
        <v>336666.66666666459</v>
      </c>
      <c r="S58" s="7">
        <f t="shared" si="40"/>
        <v>1963.8888888888769</v>
      </c>
      <c r="T58" s="28">
        <f t="shared" si="41"/>
        <v>0</v>
      </c>
      <c r="U58" s="28">
        <f t="shared" si="42"/>
        <v>5297.2222222222099</v>
      </c>
      <c r="V58" s="8">
        <f t="shared" si="54"/>
        <v>296666.66666666482</v>
      </c>
      <c r="W58" s="7">
        <f t="shared" si="43"/>
        <v>1730.555555555545</v>
      </c>
      <c r="X58" s="28">
        <f t="shared" si="44"/>
        <v>0</v>
      </c>
      <c r="Y58" s="28">
        <f t="shared" si="45"/>
        <v>5063.8888888888787</v>
      </c>
      <c r="Z58" s="8">
        <f t="shared" si="55"/>
        <v>256666.666666665</v>
      </c>
      <c r="AA58" s="7">
        <f t="shared" si="46"/>
        <v>1497.2222222222126</v>
      </c>
      <c r="AB58" s="28">
        <f t="shared" si="47"/>
        <v>0</v>
      </c>
      <c r="AC58" s="28">
        <f t="shared" si="48"/>
        <v>4830.5555555555457</v>
      </c>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row>
    <row r="59" spans="1:247" s="2" customFormat="1" ht="15" x14ac:dyDescent="0.25">
      <c r="A59" s="61" t="s">
        <v>73</v>
      </c>
      <c r="B59" s="8">
        <f t="shared" si="49"/>
        <v>493333.33333333035</v>
      </c>
      <c r="C59" s="7">
        <f t="shared" si="28"/>
        <v>2877.7777777777605</v>
      </c>
      <c r="D59" s="28">
        <f t="shared" si="29"/>
        <v>0</v>
      </c>
      <c r="E59" s="28">
        <f t="shared" si="30"/>
        <v>6211.111111111094</v>
      </c>
      <c r="F59" s="8">
        <f t="shared" si="50"/>
        <v>453333.33333333058</v>
      </c>
      <c r="G59" s="7">
        <f t="shared" si="31"/>
        <v>2644.4444444444284</v>
      </c>
      <c r="H59" s="28">
        <f t="shared" si="32"/>
        <v>0</v>
      </c>
      <c r="I59" s="28">
        <f t="shared" si="33"/>
        <v>5977.7777777777619</v>
      </c>
      <c r="J59" s="8">
        <f t="shared" si="51"/>
        <v>413333.33333333081</v>
      </c>
      <c r="K59" s="7">
        <f t="shared" si="34"/>
        <v>2411.1111111110963</v>
      </c>
      <c r="L59" s="28">
        <f t="shared" si="35"/>
        <v>0</v>
      </c>
      <c r="M59" s="28">
        <f t="shared" si="36"/>
        <v>5744.4444444444298</v>
      </c>
      <c r="N59" s="8">
        <f t="shared" si="52"/>
        <v>373333.33333333104</v>
      </c>
      <c r="O59" s="7">
        <f t="shared" si="37"/>
        <v>2177.7777777777646</v>
      </c>
      <c r="P59" s="28">
        <f t="shared" si="38"/>
        <v>0</v>
      </c>
      <c r="Q59" s="28">
        <f t="shared" si="39"/>
        <v>5511.1111111110986</v>
      </c>
      <c r="R59" s="8">
        <f t="shared" si="53"/>
        <v>333333.33333333128</v>
      </c>
      <c r="S59" s="7">
        <f t="shared" si="40"/>
        <v>1944.4444444444325</v>
      </c>
      <c r="T59" s="28">
        <f t="shared" si="41"/>
        <v>0</v>
      </c>
      <c r="U59" s="28">
        <f t="shared" si="42"/>
        <v>5277.7777777777665</v>
      </c>
      <c r="V59" s="8">
        <f t="shared" si="54"/>
        <v>293333.33333333151</v>
      </c>
      <c r="W59" s="7">
        <f t="shared" si="43"/>
        <v>1711.1111111111006</v>
      </c>
      <c r="X59" s="28">
        <f t="shared" si="44"/>
        <v>0</v>
      </c>
      <c r="Y59" s="28">
        <f t="shared" si="45"/>
        <v>5044.4444444444343</v>
      </c>
      <c r="Z59" s="8">
        <f t="shared" si="55"/>
        <v>253333.33333333166</v>
      </c>
      <c r="AA59" s="7">
        <f t="shared" si="46"/>
        <v>1477.7777777777681</v>
      </c>
      <c r="AB59" s="28">
        <f t="shared" si="47"/>
        <v>0</v>
      </c>
      <c r="AC59" s="28">
        <f t="shared" si="48"/>
        <v>4811.1111111111013</v>
      </c>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row>
    <row r="60" spans="1:247" s="2" customFormat="1" ht="15" x14ac:dyDescent="0.25">
      <c r="A60" s="61" t="s">
        <v>74</v>
      </c>
      <c r="B60" s="8">
        <f t="shared" si="49"/>
        <v>489999.99999999703</v>
      </c>
      <c r="C60" s="7">
        <f t="shared" si="28"/>
        <v>2858.3333333333162</v>
      </c>
      <c r="D60" s="28">
        <f t="shared" si="29"/>
        <v>0</v>
      </c>
      <c r="E60" s="28">
        <f t="shared" si="30"/>
        <v>6191.6666666666497</v>
      </c>
      <c r="F60" s="8">
        <f t="shared" si="50"/>
        <v>449999.99999999726</v>
      </c>
      <c r="G60" s="7">
        <f t="shared" si="31"/>
        <v>2624.9999999999841</v>
      </c>
      <c r="H60" s="28">
        <f t="shared" si="32"/>
        <v>0</v>
      </c>
      <c r="I60" s="28">
        <f t="shared" si="33"/>
        <v>5958.3333333333176</v>
      </c>
      <c r="J60" s="8">
        <f t="shared" si="51"/>
        <v>409999.9999999975</v>
      </c>
      <c r="K60" s="7">
        <f t="shared" si="34"/>
        <v>2391.666666666652</v>
      </c>
      <c r="L60" s="28">
        <f t="shared" si="35"/>
        <v>0</v>
      </c>
      <c r="M60" s="28">
        <f t="shared" si="36"/>
        <v>5724.9999999999854</v>
      </c>
      <c r="N60" s="8">
        <f t="shared" si="52"/>
        <v>369999.99999999773</v>
      </c>
      <c r="O60" s="7">
        <f t="shared" si="37"/>
        <v>2158.3333333333203</v>
      </c>
      <c r="P60" s="28">
        <f t="shared" si="38"/>
        <v>0</v>
      </c>
      <c r="Q60" s="28">
        <f t="shared" si="39"/>
        <v>5491.6666666666533</v>
      </c>
      <c r="R60" s="8">
        <f t="shared" si="53"/>
        <v>329999.99999999796</v>
      </c>
      <c r="S60" s="7">
        <f t="shared" si="40"/>
        <v>1924.9999999999882</v>
      </c>
      <c r="T60" s="28">
        <f t="shared" si="41"/>
        <v>0</v>
      </c>
      <c r="U60" s="28">
        <f t="shared" si="42"/>
        <v>5258.3333333333212</v>
      </c>
      <c r="V60" s="8">
        <f t="shared" si="54"/>
        <v>289999.9999999982</v>
      </c>
      <c r="W60" s="7">
        <f t="shared" si="43"/>
        <v>1691.6666666666563</v>
      </c>
      <c r="X60" s="28">
        <f t="shared" si="44"/>
        <v>0</v>
      </c>
      <c r="Y60" s="28">
        <f t="shared" si="45"/>
        <v>5024.99999999999</v>
      </c>
      <c r="Z60" s="8">
        <f t="shared" si="55"/>
        <v>249999.99999999831</v>
      </c>
      <c r="AA60" s="7">
        <f t="shared" si="46"/>
        <v>1458.3333333333235</v>
      </c>
      <c r="AB60" s="28">
        <f t="shared" si="47"/>
        <v>0</v>
      </c>
      <c r="AC60" s="28">
        <f t="shared" si="48"/>
        <v>4791.666666666657</v>
      </c>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row>
    <row r="61" spans="1:247" s="2" customFormat="1" ht="15" x14ac:dyDescent="0.25">
      <c r="A61" s="61" t="s">
        <v>75</v>
      </c>
      <c r="B61" s="8">
        <f t="shared" si="49"/>
        <v>486666.66666666372</v>
      </c>
      <c r="C61" s="7">
        <f t="shared" si="28"/>
        <v>2838.8888888888719</v>
      </c>
      <c r="D61" s="28">
        <f t="shared" si="29"/>
        <v>0</v>
      </c>
      <c r="E61" s="28">
        <f t="shared" si="30"/>
        <v>6172.2222222222053</v>
      </c>
      <c r="F61" s="8">
        <f t="shared" si="50"/>
        <v>446666.66666666395</v>
      </c>
      <c r="G61" s="7">
        <f t="shared" si="31"/>
        <v>2605.5555555555397</v>
      </c>
      <c r="H61" s="28">
        <f t="shared" si="32"/>
        <v>0</v>
      </c>
      <c r="I61" s="28">
        <f t="shared" si="33"/>
        <v>5938.8888888888732</v>
      </c>
      <c r="J61" s="8">
        <f t="shared" si="51"/>
        <v>406666.66666666418</v>
      </c>
      <c r="K61" s="7">
        <f t="shared" si="34"/>
        <v>2372.2222222222076</v>
      </c>
      <c r="L61" s="28">
        <f t="shared" si="35"/>
        <v>0</v>
      </c>
      <c r="M61" s="28">
        <f t="shared" si="36"/>
        <v>5705.5555555555411</v>
      </c>
      <c r="N61" s="8">
        <f t="shared" si="52"/>
        <v>366666.66666666442</v>
      </c>
      <c r="O61" s="7">
        <f t="shared" si="37"/>
        <v>2138.888888888876</v>
      </c>
      <c r="P61" s="28">
        <f t="shared" si="38"/>
        <v>0</v>
      </c>
      <c r="Q61" s="28">
        <f t="shared" si="39"/>
        <v>5472.2222222222099</v>
      </c>
      <c r="R61" s="8">
        <f t="shared" si="53"/>
        <v>326666.66666666465</v>
      </c>
      <c r="S61" s="7">
        <f t="shared" si="40"/>
        <v>1905.5555555555438</v>
      </c>
      <c r="T61" s="28">
        <f t="shared" si="41"/>
        <v>0</v>
      </c>
      <c r="U61" s="28">
        <f t="shared" si="42"/>
        <v>5238.8888888888778</v>
      </c>
      <c r="V61" s="8">
        <f t="shared" si="54"/>
        <v>286666.66666666488</v>
      </c>
      <c r="W61" s="7">
        <f t="shared" si="43"/>
        <v>1672.2222222222119</v>
      </c>
      <c r="X61" s="28">
        <f t="shared" si="44"/>
        <v>0</v>
      </c>
      <c r="Y61" s="28">
        <f t="shared" si="45"/>
        <v>5005.5555555555457</v>
      </c>
      <c r="Z61" s="8">
        <f t="shared" si="55"/>
        <v>246666.66666666497</v>
      </c>
      <c r="AA61" s="7">
        <f t="shared" si="46"/>
        <v>1438.8888888888791</v>
      </c>
      <c r="AB61" s="28">
        <f t="shared" si="47"/>
        <v>0</v>
      </c>
      <c r="AC61" s="28">
        <f t="shared" si="48"/>
        <v>4772.2222222222126</v>
      </c>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row>
    <row r="62" spans="1:247" s="2" customFormat="1" ht="15" x14ac:dyDescent="0.25">
      <c r="A62" s="61" t="s">
        <v>76</v>
      </c>
      <c r="B62" s="8">
        <f t="shared" si="49"/>
        <v>483333.3333333304</v>
      </c>
      <c r="C62" s="7">
        <f t="shared" si="28"/>
        <v>2819.4444444444275</v>
      </c>
      <c r="D62" s="28">
        <f t="shared" si="29"/>
        <v>0</v>
      </c>
      <c r="E62" s="28">
        <f t="shared" si="30"/>
        <v>6152.777777777761</v>
      </c>
      <c r="F62" s="8">
        <f t="shared" si="50"/>
        <v>443333.33333333064</v>
      </c>
      <c r="G62" s="7">
        <f t="shared" si="31"/>
        <v>2586.1111111110954</v>
      </c>
      <c r="H62" s="28">
        <f t="shared" si="32"/>
        <v>0</v>
      </c>
      <c r="I62" s="28">
        <f t="shared" si="33"/>
        <v>5919.4444444444289</v>
      </c>
      <c r="J62" s="8">
        <f t="shared" si="51"/>
        <v>403333.33333333087</v>
      </c>
      <c r="K62" s="7">
        <f t="shared" si="34"/>
        <v>2352.7777777777637</v>
      </c>
      <c r="L62" s="28">
        <f t="shared" si="35"/>
        <v>0</v>
      </c>
      <c r="M62" s="28">
        <f t="shared" si="36"/>
        <v>5686.1111111110968</v>
      </c>
      <c r="N62" s="8">
        <f t="shared" si="52"/>
        <v>363333.3333333311</v>
      </c>
      <c r="O62" s="7">
        <f t="shared" si="37"/>
        <v>2119.4444444444316</v>
      </c>
      <c r="P62" s="28">
        <f t="shared" si="38"/>
        <v>0</v>
      </c>
      <c r="Q62" s="28">
        <f t="shared" si="39"/>
        <v>5452.7777777777646</v>
      </c>
      <c r="R62" s="8">
        <f t="shared" si="53"/>
        <v>323333.33333333133</v>
      </c>
      <c r="S62" s="7">
        <f t="shared" si="40"/>
        <v>1886.1111111110995</v>
      </c>
      <c r="T62" s="28">
        <f t="shared" si="41"/>
        <v>0</v>
      </c>
      <c r="U62" s="28">
        <f t="shared" si="42"/>
        <v>5219.4444444444325</v>
      </c>
      <c r="V62" s="8">
        <f t="shared" si="54"/>
        <v>283333.33333333157</v>
      </c>
      <c r="W62" s="7">
        <f t="shared" si="43"/>
        <v>1652.7777777777676</v>
      </c>
      <c r="X62" s="28">
        <f t="shared" si="44"/>
        <v>0</v>
      </c>
      <c r="Y62" s="28">
        <f t="shared" si="45"/>
        <v>4986.1111111111013</v>
      </c>
      <c r="Z62" s="8">
        <f t="shared" si="55"/>
        <v>243333.33333333163</v>
      </c>
      <c r="AA62" s="7">
        <f t="shared" si="46"/>
        <v>1419.4444444444346</v>
      </c>
      <c r="AB62" s="28">
        <f t="shared" si="47"/>
        <v>0</v>
      </c>
      <c r="AC62" s="28">
        <f t="shared" si="48"/>
        <v>4752.7777777777683</v>
      </c>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row>
    <row r="63" spans="1:247" s="2" customFormat="1" ht="15.75" thickBot="1" x14ac:dyDescent="0.3">
      <c r="A63" s="29" t="s">
        <v>19</v>
      </c>
      <c r="B63" s="10"/>
      <c r="C63" s="11">
        <f>SUM(C51:C62)</f>
        <v>35116.666666666461</v>
      </c>
      <c r="D63" s="30">
        <f>SUM(D51:D62)</f>
        <v>2500</v>
      </c>
      <c r="E63" s="30">
        <f>SUM(E51:E62)</f>
        <v>77616.666666666468</v>
      </c>
      <c r="F63" s="10"/>
      <c r="G63" s="11">
        <f>SUM(G51:G62)</f>
        <v>32316.666666666471</v>
      </c>
      <c r="H63" s="30">
        <f>SUM(H51:H62)</f>
        <v>2500</v>
      </c>
      <c r="I63" s="30">
        <f>SUM(I51:I62)</f>
        <v>74816.666666666468</v>
      </c>
      <c r="J63" s="10"/>
      <c r="K63" s="11">
        <f>SUM(K51:K62)</f>
        <v>29516.666666666486</v>
      </c>
      <c r="L63" s="30">
        <f>SUM(L51:L62)</f>
        <v>2500</v>
      </c>
      <c r="M63" s="30">
        <f>SUM(M51:M62)</f>
        <v>72016.666666666497</v>
      </c>
      <c r="N63" s="10"/>
      <c r="O63" s="11">
        <f>SUM(O51:O62)</f>
        <v>26716.666666666504</v>
      </c>
      <c r="P63" s="30">
        <f>SUM(P51:P62)</f>
        <v>2500</v>
      </c>
      <c r="Q63" s="30">
        <f>SUM(Q51:Q62)</f>
        <v>69216.666666666511</v>
      </c>
      <c r="R63" s="10"/>
      <c r="S63" s="11">
        <f>SUM(S51:S62)</f>
        <v>23916.666666666522</v>
      </c>
      <c r="T63" s="30">
        <f>SUM(T51:T62)</f>
        <v>2500</v>
      </c>
      <c r="U63" s="30">
        <f>SUM(U51:U62)</f>
        <v>66416.666666666526</v>
      </c>
      <c r="V63" s="10"/>
      <c r="W63" s="11">
        <f>SUM(W51:W62)</f>
        <v>21116.666666666537</v>
      </c>
      <c r="X63" s="30">
        <f>SUM(X51:X62)</f>
        <v>2500</v>
      </c>
      <c r="Y63" s="30">
        <f>SUM(Y51:Y62)</f>
        <v>63616.666666666541</v>
      </c>
      <c r="Z63" s="10"/>
      <c r="AA63" s="11">
        <f>SUM(AA51:AA62)</f>
        <v>18316.666666666548</v>
      </c>
      <c r="AB63" s="30">
        <f>SUM(AB51:AB62)</f>
        <v>2500</v>
      </c>
      <c r="AC63" s="30">
        <f>SUM(AC51:AC62)</f>
        <v>60816.666666666548</v>
      </c>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row>
    <row r="64" spans="1:247" s="2" customFormat="1" ht="12.75" customHeight="1" thickBot="1" x14ac:dyDescent="0.3">
      <c r="A64" s="141" t="s">
        <v>18</v>
      </c>
      <c r="B64" s="130" t="s">
        <v>34</v>
      </c>
      <c r="C64" s="131"/>
      <c r="D64" s="131"/>
      <c r="E64" s="132"/>
      <c r="F64" s="130" t="s">
        <v>35</v>
      </c>
      <c r="G64" s="131"/>
      <c r="H64" s="132"/>
      <c r="I64" s="92"/>
      <c r="J64" s="130" t="s">
        <v>36</v>
      </c>
      <c r="K64" s="131"/>
      <c r="L64" s="131"/>
      <c r="M64" s="132"/>
      <c r="N64" s="130" t="s">
        <v>37</v>
      </c>
      <c r="O64" s="131"/>
      <c r="P64" s="131"/>
      <c r="Q64" s="132"/>
      <c r="R64" s="130" t="s">
        <v>38</v>
      </c>
      <c r="S64" s="131"/>
      <c r="T64" s="131"/>
      <c r="U64" s="132"/>
      <c r="V64" s="130" t="s">
        <v>39</v>
      </c>
      <c r="W64" s="131"/>
      <c r="X64" s="131"/>
      <c r="Y64" s="132"/>
      <c r="Z64" s="130" t="s">
        <v>40</v>
      </c>
      <c r="AA64" s="131"/>
      <c r="AB64" s="131"/>
      <c r="AC64" s="132"/>
      <c r="AD64" s="12"/>
      <c r="AE64" s="12"/>
      <c r="AF64" s="12"/>
      <c r="AG64" s="12"/>
      <c r="AH64" s="12"/>
      <c r="AI64" s="12"/>
      <c r="AJ64" s="12"/>
      <c r="AK64" s="12"/>
      <c r="AL64" s="12"/>
      <c r="AM64" s="12"/>
      <c r="AN64" s="12"/>
      <c r="AO64" s="12"/>
      <c r="AP64" s="12"/>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row>
    <row r="65" spans="1:247" s="2" customFormat="1" ht="75.75" thickBot="1" x14ac:dyDescent="0.3">
      <c r="A65" s="142"/>
      <c r="B65" s="6" t="s">
        <v>41</v>
      </c>
      <c r="C65" s="6" t="s">
        <v>42</v>
      </c>
      <c r="D65" s="6" t="s">
        <v>64</v>
      </c>
      <c r="E65" s="6" t="s">
        <v>43</v>
      </c>
      <c r="F65" s="6" t="s">
        <v>41</v>
      </c>
      <c r="G65" s="6" t="s">
        <v>42</v>
      </c>
      <c r="H65" s="6" t="s">
        <v>64</v>
      </c>
      <c r="I65" s="6" t="s">
        <v>43</v>
      </c>
      <c r="J65" s="6" t="s">
        <v>41</v>
      </c>
      <c r="K65" s="6" t="s">
        <v>42</v>
      </c>
      <c r="L65" s="6" t="s">
        <v>64</v>
      </c>
      <c r="M65" s="6" t="s">
        <v>43</v>
      </c>
      <c r="N65" s="6" t="s">
        <v>41</v>
      </c>
      <c r="O65" s="6" t="s">
        <v>42</v>
      </c>
      <c r="P65" s="6" t="s">
        <v>64</v>
      </c>
      <c r="Q65" s="6" t="s">
        <v>43</v>
      </c>
      <c r="R65" s="6" t="s">
        <v>41</v>
      </c>
      <c r="S65" s="6" t="s">
        <v>42</v>
      </c>
      <c r="T65" s="6" t="s">
        <v>64</v>
      </c>
      <c r="U65" s="6" t="s">
        <v>43</v>
      </c>
      <c r="V65" s="6" t="s">
        <v>41</v>
      </c>
      <c r="W65" s="6" t="s">
        <v>42</v>
      </c>
      <c r="X65" s="6" t="s">
        <v>64</v>
      </c>
      <c r="Y65" s="6" t="s">
        <v>43</v>
      </c>
      <c r="Z65" s="6" t="s">
        <v>41</v>
      </c>
      <c r="AA65" s="6" t="s">
        <v>42</v>
      </c>
      <c r="AB65" s="6" t="s">
        <v>64</v>
      </c>
      <c r="AC65" s="6" t="s">
        <v>43</v>
      </c>
      <c r="AD65" s="12"/>
      <c r="AE65" s="12"/>
      <c r="AF65" s="12"/>
      <c r="AG65" s="12"/>
      <c r="AH65" s="12"/>
      <c r="AI65" s="12"/>
      <c r="AJ65" s="12"/>
      <c r="AK65" s="12"/>
      <c r="AL65" s="12"/>
      <c r="AM65" s="12"/>
      <c r="AN65" s="12"/>
      <c r="AO65" s="12"/>
      <c r="AP65" s="12"/>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row>
    <row r="66" spans="1:247" s="2" customFormat="1" ht="15.75" thickTop="1" x14ac:dyDescent="0.25">
      <c r="A66" s="61" t="s">
        <v>65</v>
      </c>
      <c r="B66" s="8">
        <f>IF(data2=1,IF((Z62-sumproplat2)&gt;1,Z62-sumproplat2,0),IF(Z62-(sumproplat2-AA62-AB62)&gt;0,Z62-(AC62-AA62-AB62),0))</f>
        <v>239999.99999999828</v>
      </c>
      <c r="C66" s="7">
        <f t="shared" ref="C66:C77" si="56">IF(LEFT($A66,1)*1+LEFT(B$49,2)*12-12&lt;=$J$15,B66*($J$14/12),B66*($J$16/12))</f>
        <v>1399.99999999999</v>
      </c>
      <c r="D66" s="28">
        <f t="shared" ref="D66:D77" si="57">IF(AND($A66="1 міс.",B66&gt;0),$J$28*$J$6+$J$29*B66,0)+IF(B66-IF(data2=1,IF(C66&gt;0.001,C66+sumproplat2,0),IF(B66&gt;sumproplat2*2,sumproplat2,B66+C66))&lt;0,$J$31,0)</f>
        <v>2500</v>
      </c>
      <c r="E66" s="28">
        <f t="shared" ref="E66:E77" si="58">IF(data2=1,IF(C66&gt;0.001,C66+D66+sumproplat2,0),IF(B66&gt;sumproplat2*2,sumproplat2+D66,B66+C66+D66))</f>
        <v>7233.333333333323</v>
      </c>
      <c r="F66" s="8">
        <f>IF(data2=1,IF((B77-sumproplat2)&gt;1,B77-sumproplat2,0),IF(B77-(sumproplat2-C77-D77)&gt;0,B77-(E77-C77-D77),0))</f>
        <v>199999.99999999817</v>
      </c>
      <c r="G66" s="7">
        <f t="shared" ref="G66:G77" si="59">IF(LEFT($A66,1)*1+LEFT(F$49,2)*12-12&lt;=$J$15,F66*($J$14/12),F66*($J$16/12))</f>
        <v>1166.6666666666561</v>
      </c>
      <c r="H66" s="28">
        <f t="shared" ref="H66:H77" si="60">IF(AND($A66="1 міс.",F66&gt;0),$J$28*$J$6+$J$29*F66,0)+IF(F66-IF(data2=1,IF(G66&gt;0.001,G66+sumproplat2,0),IF(F66&gt;sumproplat2*2,sumproplat2,F66+G66))&lt;0,$J$31,0)</f>
        <v>2500</v>
      </c>
      <c r="I66" s="28">
        <f t="shared" ref="I66:I77" si="61">IF(data2=1,IF(G66&gt;0.001,G66+H66+sumproplat2,0),IF(F66&gt;sumproplat2*2,sumproplat2+H66,F66+G66+H66))</f>
        <v>6999.9999999999891</v>
      </c>
      <c r="J66" s="8">
        <f>IF(data2=1,IF((F77-sumproplat2)&gt;1,F77-sumproplat2,0),IF(F77-(sumproplat2-G77-H77)&gt;0,F77-(I77-G77-H77),0))</f>
        <v>159999.99999999805</v>
      </c>
      <c r="K66" s="7">
        <f t="shared" ref="K66:K77" si="62">IF(LEFT($A66,1)*1+LEFT(J$49,2)*12-12&lt;=$J$15,J66*($J$14/12),J66*($J$16/12))</f>
        <v>933.333333333322</v>
      </c>
      <c r="L66" s="28">
        <f t="shared" ref="L66:L77" si="63">IF(AND($A66="1 міс.",J66&gt;0),$J$28*$J$6+$J$29*J66,0)+IF(J66-IF(data2=1,IF(K66&gt;0.001,K66+sumproplat2,0),IF(J66&gt;sumproplat2*2,sumproplat2,J66+K66))&lt;0,$J$31,0)</f>
        <v>2500</v>
      </c>
      <c r="M66" s="28">
        <f t="shared" ref="M66:M77" si="64">IF(data2=1,IF(K66&gt;0.001,K66+L66+sumproplat2,0),IF(J66&gt;sumproplat2*2,sumproplat2+L66,J66+K66+L66))</f>
        <v>6766.6666666666551</v>
      </c>
      <c r="N66" s="8">
        <f>IF(data2=1,IF((J77-sumproplat2)&gt;1,J77-sumproplat2,0),IF(J77-(sumproplat2-K77-L77)&gt;0,J77-(M77-K77-L77),0))</f>
        <v>119999.99999999799</v>
      </c>
      <c r="O66" s="7">
        <f t="shared" ref="O66:O77" si="65">IF(LEFT($A66,1)*1+LEFT(N$49,2)*12-12&lt;=$J$15,N66*($J$14/12),N66*($J$16/12))</f>
        <v>699.99999999998829</v>
      </c>
      <c r="P66" s="28">
        <f t="shared" ref="P66:P77" si="66">IF(AND($A66="1 міс.",N66&gt;0),$J$28*$J$6+$J$29*N66,0)+IF(N66-IF(data2=1,IF(O66&gt;0.001,O66+sumproplat2,0),IF(N66&gt;sumproplat2*2,sumproplat2,N66+O66))&lt;0,$J$31,0)</f>
        <v>2500</v>
      </c>
      <c r="Q66" s="28">
        <f t="shared" ref="Q66:Q77" si="67">IF(data2=1,IF(O66&gt;0.001,O66+P66+sumproplat2,0),IF(N66&gt;sumproplat2*2,sumproplat2+P66,N66+O66+P66))</f>
        <v>6533.3333333333212</v>
      </c>
      <c r="R66" s="8">
        <f>IF(data2=1,IF((N77-sumproplat2)&gt;1,N77-sumproplat2,0),IF(N77-(sumproplat2-O77-P77)&gt;0,N77-(Q77-O77-P77),0))</f>
        <v>79999.99999999805</v>
      </c>
      <c r="S66" s="7">
        <f t="shared" ref="S66:S77" si="68">IF(LEFT($A66,1)*1+LEFT(R$49,2)*12-12&lt;=$J$15,R66*($J$14/12),R66*($J$16/12))</f>
        <v>466.66666666665532</v>
      </c>
      <c r="T66" s="28">
        <f t="shared" ref="T66:T77" si="69">IF(AND($A66="1 міс.",R66&gt;0),$J$28*$J$6+$J$29*R66,0)+IF(R66-IF(data2=1,IF(S66&gt;0.001,S66+sumproplat2,0),IF(R66&gt;sumproplat2*2,sumproplat2,R66+S66))&lt;0,$J$31,0)</f>
        <v>2500</v>
      </c>
      <c r="U66" s="28">
        <f t="shared" ref="U66:U77" si="70">IF(data2=1,IF(S66&gt;0.001,S66+T66+sumproplat2,0),IF(R66&gt;sumproplat2*2,sumproplat2+T66,R66+S66+T66))</f>
        <v>6299.9999999999891</v>
      </c>
      <c r="V66" s="8">
        <f>IF(data2=1,IF((R77-sumproplat2)&gt;1,R77-sumproplat2,0),IF(R77-(sumproplat2-S77-T77)&gt;0,R77-(U77-S77-T77),0))</f>
        <v>39999.99999999805</v>
      </c>
      <c r="W66" s="7">
        <f t="shared" ref="W66:W77" si="71">IF(LEFT($A66,1)*1+LEFT(V$49,2)*12-12&lt;=$J$15,V66*($J$14/12),V66*($J$16/12))</f>
        <v>233.33333333332197</v>
      </c>
      <c r="X66" s="28">
        <f t="shared" ref="X66:X77" si="72">IF(AND($A66="1 міс.",V66&gt;0),$J$28*$J$6+$J$29*V66,0)+IF(V66-IF(data2=1,IF(W66&gt;0.001,W66+sumproplat2,0),IF(V66&gt;sumproplat2*2,sumproplat2,V66+W66))&lt;0,$J$31,0)</f>
        <v>2500</v>
      </c>
      <c r="Y66" s="28">
        <f t="shared" ref="Y66:Y77" si="73">IF(data2=1,IF(W66&gt;0.001,W66+X66+sumproplat2,0),IF(V66&gt;sumproplat2*2,sumproplat2+X66,V66+W66+X66))</f>
        <v>6066.6666666666551</v>
      </c>
      <c r="Z66" s="8">
        <f>IF(data2=1,IF((V77-sumproplat2)&gt;1,V77-sumproplat2,0),IF(V77-(sumproplat2-W77-X77)&gt;0,V77-(Y77-W77-X77),0))</f>
        <v>0</v>
      </c>
      <c r="AA66" s="7">
        <f t="shared" ref="AA66:AA77" si="74">IF(LEFT($A66,1)*1+LEFT(Z$49,2)*12-12&lt;=$J$15,Z66*($J$14/12),Z66*($J$16/12))</f>
        <v>0</v>
      </c>
      <c r="AB66" s="28">
        <f t="shared" ref="AB66:AB77" si="75">IF(AND($A66="1 міс.",Z66&gt;0),$J$28*$J$6+$J$29*Z66,0)+IF(Z66-IF(data2=1,IF(AA66&gt;0.001,AA66+sumproplat2,0),IF(Z66&gt;sumproplat2*2,sumproplat2,Z66+AA66))&lt;0,$J$31,0)</f>
        <v>0</v>
      </c>
      <c r="AC66" s="28">
        <f t="shared" ref="AC66:AC77" si="76">IF(data2=1,IF(AA66&gt;0.001,AA66+AB66+sumproplat2,0),IF(Z66&gt;sumproplat2*2,sumproplat2+AB66,Z66+AA66+AB66))</f>
        <v>0</v>
      </c>
      <c r="AD66" s="12"/>
      <c r="AE66" s="12"/>
      <c r="AF66" s="12"/>
      <c r="AG66" s="12"/>
      <c r="AH66" s="12"/>
      <c r="AI66" s="12"/>
      <c r="AJ66" s="12"/>
      <c r="AK66" s="12"/>
      <c r="AL66" s="12"/>
      <c r="AM66" s="12"/>
      <c r="AN66" s="12"/>
      <c r="AO66" s="12"/>
      <c r="AP66" s="12"/>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row>
    <row r="67" spans="1:247" s="2" customFormat="1" ht="15" x14ac:dyDescent="0.25">
      <c r="A67" s="61" t="s">
        <v>66</v>
      </c>
      <c r="B67" s="8">
        <f t="shared" ref="B67:B77" si="77">IF(data2=1,IF((B66-sumproplat2)&gt;1,B66-sumproplat2,0),IF(B66-(sumproplat2-C66-D66)&gt;0,B66-(E66-C66-D66),0))</f>
        <v>236666.66666666494</v>
      </c>
      <c r="C67" s="7">
        <f t="shared" si="56"/>
        <v>1380.5555555555457</v>
      </c>
      <c r="D67" s="28">
        <f t="shared" si="57"/>
        <v>0</v>
      </c>
      <c r="E67" s="28">
        <f t="shared" si="58"/>
        <v>4713.8888888888796</v>
      </c>
      <c r="F67" s="8">
        <f t="shared" ref="F67:F77" si="78">IF(data2=1,IF((F66-sumproplat2)&gt;1,F66-sumproplat2,0),IF(F66-(sumproplat2-G66-H66)&gt;0,F66-(I66-G66-H66),0))</f>
        <v>196666.66666666482</v>
      </c>
      <c r="G67" s="7">
        <f t="shared" si="59"/>
        <v>1147.2222222222115</v>
      </c>
      <c r="H67" s="28">
        <f t="shared" si="60"/>
        <v>0</v>
      </c>
      <c r="I67" s="28">
        <f t="shared" si="61"/>
        <v>4480.5555555555447</v>
      </c>
      <c r="J67" s="8">
        <f t="shared" ref="J67:J77" si="79">IF(data2=1,IF((J66-sumproplat2)&gt;1,J66-sumproplat2,0),IF(J66-(sumproplat2-K66-L66)&gt;0,J66-(M66-K66-L66),0))</f>
        <v>156666.66666666471</v>
      </c>
      <c r="K67" s="7">
        <f t="shared" si="62"/>
        <v>913.88888888887755</v>
      </c>
      <c r="L67" s="28">
        <f t="shared" si="63"/>
        <v>0</v>
      </c>
      <c r="M67" s="28">
        <f t="shared" si="64"/>
        <v>4247.2222222222108</v>
      </c>
      <c r="N67" s="8">
        <f t="shared" ref="N67:N77" si="80">IF(data2=1,IF((N66-sumproplat2)&gt;1,N66-sumproplat2,0),IF(N66-(sumproplat2-O66-P66)&gt;0,N66-(Q66-O66-P66),0))</f>
        <v>116666.66666666466</v>
      </c>
      <c r="O67" s="7">
        <f t="shared" si="65"/>
        <v>680.55555555554395</v>
      </c>
      <c r="P67" s="28">
        <f t="shared" si="66"/>
        <v>0</v>
      </c>
      <c r="Q67" s="28">
        <f t="shared" si="67"/>
        <v>4013.8888888888773</v>
      </c>
      <c r="R67" s="8">
        <f t="shared" ref="R67:R77" si="81">IF(data2=1,IF((R66-sumproplat2)&gt;1,R66-sumproplat2,0),IF(R66-(sumproplat2-S66-T66)&gt;0,R66-(U66-S66-T66),0))</f>
        <v>76666.666666664722</v>
      </c>
      <c r="S67" s="7">
        <f t="shared" si="68"/>
        <v>447.22222222221092</v>
      </c>
      <c r="T67" s="28">
        <f t="shared" si="69"/>
        <v>0</v>
      </c>
      <c r="U67" s="28">
        <f t="shared" si="70"/>
        <v>3780.5555555555443</v>
      </c>
      <c r="V67" s="8">
        <f t="shared" ref="V67:V77" si="82">IF(data2=1,IF((V66-sumproplat2)&gt;1,V66-sumproplat2,0),IF(V66-(sumproplat2-W66-X66)&gt;0,V66-(Y66-W66-X66),0))</f>
        <v>36666.666666664714</v>
      </c>
      <c r="W67" s="7">
        <f t="shared" si="71"/>
        <v>213.88888888887752</v>
      </c>
      <c r="X67" s="28">
        <f t="shared" si="72"/>
        <v>0</v>
      </c>
      <c r="Y67" s="28">
        <f t="shared" si="73"/>
        <v>3547.2222222222108</v>
      </c>
      <c r="Z67" s="8">
        <f t="shared" ref="Z67:Z77" si="83">IF(data2=1,IF((Z66-sumproplat2)&gt;1,Z66-sumproplat2,0),IF(Z66-(sumproplat2-AA66-AB66)&gt;0,Z66-(AC66-AA66-AB66),0))</f>
        <v>0</v>
      </c>
      <c r="AA67" s="7">
        <f t="shared" si="74"/>
        <v>0</v>
      </c>
      <c r="AB67" s="28">
        <f t="shared" si="75"/>
        <v>0</v>
      </c>
      <c r="AC67" s="28">
        <f t="shared" si="76"/>
        <v>0</v>
      </c>
      <c r="AD67" s="12"/>
      <c r="AE67" s="12"/>
      <c r="AF67" s="12"/>
      <c r="AG67" s="12"/>
      <c r="AH67" s="12"/>
      <c r="AI67" s="12"/>
      <c r="AJ67" s="12"/>
      <c r="AK67" s="12"/>
      <c r="AL67" s="12"/>
      <c r="AM67" s="12"/>
      <c r="AN67" s="12"/>
      <c r="AO67" s="12"/>
      <c r="AP67" s="12"/>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row>
    <row r="68" spans="1:247" s="2" customFormat="1" ht="15" x14ac:dyDescent="0.25">
      <c r="A68" s="61" t="s">
        <v>67</v>
      </c>
      <c r="B68" s="8">
        <f t="shared" si="77"/>
        <v>233333.3333333316</v>
      </c>
      <c r="C68" s="7">
        <f t="shared" si="56"/>
        <v>1361.1111111111011</v>
      </c>
      <c r="D68" s="28">
        <f t="shared" si="57"/>
        <v>0</v>
      </c>
      <c r="E68" s="28">
        <f t="shared" si="58"/>
        <v>4694.4444444444343</v>
      </c>
      <c r="F68" s="8">
        <f t="shared" si="78"/>
        <v>193333.33333333148</v>
      </c>
      <c r="G68" s="7">
        <f t="shared" si="59"/>
        <v>1127.7777777777669</v>
      </c>
      <c r="H68" s="28">
        <f t="shared" si="60"/>
        <v>0</v>
      </c>
      <c r="I68" s="28">
        <f t="shared" si="61"/>
        <v>4461.1111111111004</v>
      </c>
      <c r="J68" s="8">
        <f t="shared" si="79"/>
        <v>153333.33333333136</v>
      </c>
      <c r="K68" s="7">
        <f t="shared" si="62"/>
        <v>894.44444444443297</v>
      </c>
      <c r="L68" s="28">
        <f t="shared" si="63"/>
        <v>0</v>
      </c>
      <c r="M68" s="28">
        <f t="shared" si="64"/>
        <v>4227.7777777777665</v>
      </c>
      <c r="N68" s="8">
        <f t="shared" si="80"/>
        <v>113333.33333333133</v>
      </c>
      <c r="O68" s="7">
        <f t="shared" si="65"/>
        <v>661.11111111109949</v>
      </c>
      <c r="P68" s="28">
        <f t="shared" si="66"/>
        <v>0</v>
      </c>
      <c r="Q68" s="28">
        <f t="shared" si="67"/>
        <v>3994.444444444433</v>
      </c>
      <c r="R68" s="8">
        <f t="shared" si="81"/>
        <v>73333.333333331393</v>
      </c>
      <c r="S68" s="7">
        <f t="shared" si="68"/>
        <v>427.77777777776646</v>
      </c>
      <c r="T68" s="28">
        <f t="shared" si="69"/>
        <v>0</v>
      </c>
      <c r="U68" s="28">
        <f t="shared" si="70"/>
        <v>3761.1111111110999</v>
      </c>
      <c r="V68" s="8">
        <f t="shared" si="82"/>
        <v>33333.333333331379</v>
      </c>
      <c r="W68" s="7">
        <f t="shared" si="71"/>
        <v>194.44444444443306</v>
      </c>
      <c r="X68" s="28">
        <f t="shared" si="72"/>
        <v>0</v>
      </c>
      <c r="Y68" s="28">
        <f t="shared" si="73"/>
        <v>3527.7777777777665</v>
      </c>
      <c r="Z68" s="8">
        <f t="shared" si="83"/>
        <v>0</v>
      </c>
      <c r="AA68" s="7">
        <f t="shared" si="74"/>
        <v>0</v>
      </c>
      <c r="AB68" s="28">
        <f t="shared" si="75"/>
        <v>0</v>
      </c>
      <c r="AC68" s="28">
        <f t="shared" si="76"/>
        <v>0</v>
      </c>
      <c r="AD68" s="12"/>
      <c r="AE68" s="12"/>
      <c r="AF68" s="12"/>
      <c r="AG68" s="12"/>
      <c r="AH68" s="12"/>
      <c r="AI68" s="12"/>
      <c r="AJ68" s="12"/>
      <c r="AK68" s="12"/>
      <c r="AL68" s="12"/>
      <c r="AM68" s="12"/>
      <c r="AN68" s="12"/>
      <c r="AO68" s="12"/>
      <c r="AP68" s="12"/>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row>
    <row r="69" spans="1:247" s="2" customFormat="1" ht="15" x14ac:dyDescent="0.25">
      <c r="A69" s="61" t="s">
        <v>68</v>
      </c>
      <c r="B69" s="8">
        <f t="shared" si="77"/>
        <v>229999.99999999825</v>
      </c>
      <c r="C69" s="7">
        <f t="shared" si="56"/>
        <v>1341.6666666666565</v>
      </c>
      <c r="D69" s="28">
        <f t="shared" si="57"/>
        <v>0</v>
      </c>
      <c r="E69" s="28">
        <f t="shared" si="58"/>
        <v>4674.99999999999</v>
      </c>
      <c r="F69" s="8">
        <f t="shared" si="78"/>
        <v>189999.99999999814</v>
      </c>
      <c r="G69" s="7">
        <f t="shared" si="59"/>
        <v>1108.3333333333226</v>
      </c>
      <c r="H69" s="28">
        <f t="shared" si="60"/>
        <v>0</v>
      </c>
      <c r="I69" s="28">
        <f t="shared" si="61"/>
        <v>4441.6666666666561</v>
      </c>
      <c r="J69" s="8">
        <f t="shared" si="79"/>
        <v>149999.99999999802</v>
      </c>
      <c r="K69" s="7">
        <f t="shared" si="62"/>
        <v>874.99999999998852</v>
      </c>
      <c r="L69" s="28">
        <f t="shared" si="63"/>
        <v>0</v>
      </c>
      <c r="M69" s="28">
        <f t="shared" si="64"/>
        <v>4208.3333333333221</v>
      </c>
      <c r="N69" s="8">
        <f t="shared" si="80"/>
        <v>109999.99999999801</v>
      </c>
      <c r="O69" s="7">
        <f t="shared" si="65"/>
        <v>641.66666666665503</v>
      </c>
      <c r="P69" s="28">
        <f t="shared" si="66"/>
        <v>0</v>
      </c>
      <c r="Q69" s="28">
        <f t="shared" si="67"/>
        <v>3974.9999999999886</v>
      </c>
      <c r="R69" s="8">
        <f t="shared" si="81"/>
        <v>69999.999999998065</v>
      </c>
      <c r="S69" s="7">
        <f t="shared" si="68"/>
        <v>408.33333333332206</v>
      </c>
      <c r="T69" s="28">
        <f t="shared" si="69"/>
        <v>0</v>
      </c>
      <c r="U69" s="28">
        <f t="shared" si="70"/>
        <v>3741.6666666666556</v>
      </c>
      <c r="V69" s="8">
        <f t="shared" si="82"/>
        <v>29999.999999998046</v>
      </c>
      <c r="W69" s="7">
        <f t="shared" si="71"/>
        <v>174.9999999999886</v>
      </c>
      <c r="X69" s="28">
        <f t="shared" si="72"/>
        <v>0</v>
      </c>
      <c r="Y69" s="28">
        <f t="shared" si="73"/>
        <v>3508.3333333333221</v>
      </c>
      <c r="Z69" s="8">
        <f t="shared" si="83"/>
        <v>0</v>
      </c>
      <c r="AA69" s="7">
        <f t="shared" si="74"/>
        <v>0</v>
      </c>
      <c r="AB69" s="28">
        <f t="shared" si="75"/>
        <v>0</v>
      </c>
      <c r="AC69" s="28">
        <f t="shared" si="76"/>
        <v>0</v>
      </c>
      <c r="AD69" s="12"/>
      <c r="AE69" s="12"/>
      <c r="AF69" s="12"/>
      <c r="AG69" s="12"/>
      <c r="AH69" s="12"/>
      <c r="AI69" s="12"/>
      <c r="AJ69" s="12"/>
      <c r="AK69" s="12"/>
      <c r="AL69" s="12"/>
      <c r="AM69" s="12"/>
      <c r="AN69" s="12"/>
      <c r="AO69" s="12"/>
      <c r="AP69" s="12"/>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row>
    <row r="70" spans="1:247" s="2" customFormat="1" ht="15" x14ac:dyDescent="0.25">
      <c r="A70" s="61" t="s">
        <v>69</v>
      </c>
      <c r="B70" s="8">
        <f t="shared" si="77"/>
        <v>226666.66666666491</v>
      </c>
      <c r="C70" s="7">
        <f t="shared" si="56"/>
        <v>1322.2222222222119</v>
      </c>
      <c r="D70" s="28">
        <f t="shared" si="57"/>
        <v>0</v>
      </c>
      <c r="E70" s="28">
        <f t="shared" si="58"/>
        <v>4655.5555555555457</v>
      </c>
      <c r="F70" s="8">
        <f t="shared" si="78"/>
        <v>186666.66666666479</v>
      </c>
      <c r="G70" s="7">
        <f t="shared" si="59"/>
        <v>1088.888888888878</v>
      </c>
      <c r="H70" s="28">
        <f t="shared" si="60"/>
        <v>0</v>
      </c>
      <c r="I70" s="28">
        <f t="shared" si="61"/>
        <v>4422.2222222222117</v>
      </c>
      <c r="J70" s="8">
        <f t="shared" si="79"/>
        <v>146666.66666666468</v>
      </c>
      <c r="K70" s="7">
        <f t="shared" si="62"/>
        <v>855.55555555554395</v>
      </c>
      <c r="L70" s="28">
        <f t="shared" si="63"/>
        <v>0</v>
      </c>
      <c r="M70" s="28">
        <f t="shared" si="64"/>
        <v>4188.8888888888778</v>
      </c>
      <c r="N70" s="8">
        <f t="shared" si="80"/>
        <v>106666.66666666468</v>
      </c>
      <c r="O70" s="7">
        <f t="shared" si="65"/>
        <v>622.22222222221069</v>
      </c>
      <c r="P70" s="28">
        <f t="shared" si="66"/>
        <v>0</v>
      </c>
      <c r="Q70" s="28">
        <f t="shared" si="67"/>
        <v>3955.5555555555443</v>
      </c>
      <c r="R70" s="8">
        <f t="shared" si="81"/>
        <v>66666.666666664736</v>
      </c>
      <c r="S70" s="7">
        <f t="shared" si="68"/>
        <v>388.88888888887766</v>
      </c>
      <c r="T70" s="28">
        <f t="shared" si="69"/>
        <v>0</v>
      </c>
      <c r="U70" s="28">
        <f t="shared" si="70"/>
        <v>3722.2222222222113</v>
      </c>
      <c r="V70" s="8">
        <f t="shared" si="82"/>
        <v>26666.666666664714</v>
      </c>
      <c r="W70" s="7">
        <f t="shared" si="71"/>
        <v>155.55555555554417</v>
      </c>
      <c r="X70" s="28">
        <f t="shared" si="72"/>
        <v>0</v>
      </c>
      <c r="Y70" s="28">
        <f t="shared" si="73"/>
        <v>3488.8888888888778</v>
      </c>
      <c r="Z70" s="8">
        <f t="shared" si="83"/>
        <v>0</v>
      </c>
      <c r="AA70" s="7">
        <f t="shared" si="74"/>
        <v>0</v>
      </c>
      <c r="AB70" s="28">
        <f t="shared" si="75"/>
        <v>0</v>
      </c>
      <c r="AC70" s="28">
        <f t="shared" si="76"/>
        <v>0</v>
      </c>
      <c r="AD70" s="12"/>
      <c r="AE70" s="12"/>
      <c r="AF70" s="12"/>
      <c r="AG70" s="12"/>
      <c r="AH70" s="12"/>
      <c r="AI70" s="12"/>
      <c r="AJ70" s="12"/>
      <c r="AK70" s="12"/>
      <c r="AL70" s="12"/>
      <c r="AM70" s="12"/>
      <c r="AN70" s="12"/>
      <c r="AO70" s="12"/>
      <c r="AP70" s="12"/>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row>
    <row r="71" spans="1:247" s="2" customFormat="1" ht="15" x14ac:dyDescent="0.25">
      <c r="A71" s="61" t="s">
        <v>70</v>
      </c>
      <c r="B71" s="8">
        <f t="shared" si="77"/>
        <v>223333.33333333157</v>
      </c>
      <c r="C71" s="7">
        <f t="shared" si="56"/>
        <v>1302.7777777777676</v>
      </c>
      <c r="D71" s="28">
        <f t="shared" si="57"/>
        <v>0</v>
      </c>
      <c r="E71" s="28">
        <f t="shared" si="58"/>
        <v>4636.1111111111013</v>
      </c>
      <c r="F71" s="8">
        <f t="shared" si="78"/>
        <v>183333.33333333145</v>
      </c>
      <c r="G71" s="7">
        <f t="shared" si="59"/>
        <v>1069.4444444444334</v>
      </c>
      <c r="H71" s="28">
        <f t="shared" si="60"/>
        <v>0</v>
      </c>
      <c r="I71" s="28">
        <f t="shared" si="61"/>
        <v>4402.7777777777665</v>
      </c>
      <c r="J71" s="8">
        <f t="shared" si="79"/>
        <v>143333.33333333133</v>
      </c>
      <c r="K71" s="7">
        <f t="shared" si="62"/>
        <v>836.11111111109949</v>
      </c>
      <c r="L71" s="28">
        <f t="shared" si="63"/>
        <v>0</v>
      </c>
      <c r="M71" s="28">
        <f t="shared" si="64"/>
        <v>4169.4444444444325</v>
      </c>
      <c r="N71" s="8">
        <f t="shared" si="80"/>
        <v>103333.33333333135</v>
      </c>
      <c r="O71" s="7">
        <f t="shared" si="65"/>
        <v>602.77777777776623</v>
      </c>
      <c r="P71" s="28">
        <f t="shared" si="66"/>
        <v>0</v>
      </c>
      <c r="Q71" s="28">
        <f t="shared" si="67"/>
        <v>3936.1111111110995</v>
      </c>
      <c r="R71" s="8">
        <f t="shared" si="81"/>
        <v>63333.3333333314</v>
      </c>
      <c r="S71" s="7">
        <f t="shared" si="68"/>
        <v>369.4444444444332</v>
      </c>
      <c r="T71" s="28">
        <f t="shared" si="69"/>
        <v>0</v>
      </c>
      <c r="U71" s="28">
        <f t="shared" si="70"/>
        <v>3702.7777777777665</v>
      </c>
      <c r="V71" s="8">
        <f t="shared" si="82"/>
        <v>23333.333333331382</v>
      </c>
      <c r="W71" s="7">
        <f t="shared" si="71"/>
        <v>136.11111111109975</v>
      </c>
      <c r="X71" s="28">
        <f t="shared" si="72"/>
        <v>0</v>
      </c>
      <c r="Y71" s="28">
        <f t="shared" si="73"/>
        <v>3469.4444444444334</v>
      </c>
      <c r="Z71" s="8">
        <f t="shared" si="83"/>
        <v>0</v>
      </c>
      <c r="AA71" s="7">
        <f t="shared" si="74"/>
        <v>0</v>
      </c>
      <c r="AB71" s="28">
        <f t="shared" si="75"/>
        <v>0</v>
      </c>
      <c r="AC71" s="28">
        <f t="shared" si="76"/>
        <v>0</v>
      </c>
      <c r="AD71" s="12"/>
      <c r="AE71" s="12"/>
      <c r="AF71" s="12"/>
      <c r="AG71" s="12"/>
      <c r="AH71" s="12"/>
      <c r="AI71" s="12"/>
      <c r="AJ71" s="12"/>
      <c r="AK71" s="12"/>
      <c r="AL71" s="12"/>
      <c r="AM71" s="12"/>
      <c r="AN71" s="12"/>
      <c r="AO71" s="12"/>
      <c r="AP71" s="12"/>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row>
    <row r="72" spans="1:247" s="2" customFormat="1" ht="15" x14ac:dyDescent="0.25">
      <c r="A72" s="61" t="s">
        <v>71</v>
      </c>
      <c r="B72" s="8">
        <f t="shared" si="77"/>
        <v>219999.99999999822</v>
      </c>
      <c r="C72" s="7">
        <f t="shared" si="56"/>
        <v>1283.333333333323</v>
      </c>
      <c r="D72" s="28">
        <f t="shared" si="57"/>
        <v>0</v>
      </c>
      <c r="E72" s="28">
        <f t="shared" si="58"/>
        <v>4616.666666666657</v>
      </c>
      <c r="F72" s="8">
        <f t="shared" si="78"/>
        <v>179999.99999999811</v>
      </c>
      <c r="G72" s="7">
        <f t="shared" si="59"/>
        <v>1049.9999999999891</v>
      </c>
      <c r="H72" s="28">
        <f t="shared" si="60"/>
        <v>0</v>
      </c>
      <c r="I72" s="28">
        <f t="shared" si="61"/>
        <v>4383.333333333323</v>
      </c>
      <c r="J72" s="8">
        <f t="shared" si="79"/>
        <v>139999.99999999799</v>
      </c>
      <c r="K72" s="7">
        <f t="shared" si="62"/>
        <v>816.66666666665503</v>
      </c>
      <c r="L72" s="28">
        <f t="shared" si="63"/>
        <v>0</v>
      </c>
      <c r="M72" s="28">
        <f t="shared" si="64"/>
        <v>4149.9999999999882</v>
      </c>
      <c r="N72" s="8">
        <f t="shared" si="80"/>
        <v>99999.999999998021</v>
      </c>
      <c r="O72" s="7">
        <f t="shared" si="65"/>
        <v>583.33333333332178</v>
      </c>
      <c r="P72" s="28">
        <f t="shared" si="66"/>
        <v>0</v>
      </c>
      <c r="Q72" s="28">
        <f t="shared" si="67"/>
        <v>3916.6666666666551</v>
      </c>
      <c r="R72" s="8">
        <f t="shared" si="81"/>
        <v>59999.999999998065</v>
      </c>
      <c r="S72" s="7">
        <f t="shared" si="68"/>
        <v>349.99999999998875</v>
      </c>
      <c r="T72" s="28">
        <f t="shared" si="69"/>
        <v>0</v>
      </c>
      <c r="U72" s="28">
        <f t="shared" si="70"/>
        <v>3683.3333333333221</v>
      </c>
      <c r="V72" s="8">
        <f t="shared" si="82"/>
        <v>19999.99999999805</v>
      </c>
      <c r="W72" s="7">
        <f t="shared" si="71"/>
        <v>116.6666666666553</v>
      </c>
      <c r="X72" s="28">
        <f t="shared" si="72"/>
        <v>0</v>
      </c>
      <c r="Y72" s="28">
        <f t="shared" si="73"/>
        <v>3449.9999999999886</v>
      </c>
      <c r="Z72" s="8">
        <f t="shared" si="83"/>
        <v>0</v>
      </c>
      <c r="AA72" s="7">
        <f t="shared" si="74"/>
        <v>0</v>
      </c>
      <c r="AB72" s="28">
        <f t="shared" si="75"/>
        <v>0</v>
      </c>
      <c r="AC72" s="28">
        <f t="shared" si="76"/>
        <v>0</v>
      </c>
      <c r="AD72" s="12"/>
      <c r="AE72" s="12"/>
      <c r="AF72" s="12"/>
      <c r="AG72" s="12"/>
      <c r="AH72" s="12"/>
      <c r="AI72" s="12"/>
      <c r="AJ72" s="12"/>
      <c r="AK72" s="12"/>
      <c r="AL72" s="12"/>
      <c r="AM72" s="12"/>
      <c r="AN72" s="12"/>
      <c r="AO72" s="12"/>
      <c r="AP72" s="1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row>
    <row r="73" spans="1:247" s="2" customFormat="1" ht="15" x14ac:dyDescent="0.25">
      <c r="A73" s="61" t="s">
        <v>72</v>
      </c>
      <c r="B73" s="8">
        <f t="shared" si="77"/>
        <v>216666.66666666488</v>
      </c>
      <c r="C73" s="7">
        <f t="shared" si="56"/>
        <v>1263.8888888888785</v>
      </c>
      <c r="D73" s="28">
        <f t="shared" si="57"/>
        <v>0</v>
      </c>
      <c r="E73" s="28">
        <f t="shared" si="58"/>
        <v>4597.2222222222117</v>
      </c>
      <c r="F73" s="8">
        <f t="shared" si="78"/>
        <v>176666.66666666477</v>
      </c>
      <c r="G73" s="7">
        <f t="shared" si="59"/>
        <v>1030.5555555555445</v>
      </c>
      <c r="H73" s="28">
        <f t="shared" si="60"/>
        <v>0</v>
      </c>
      <c r="I73" s="28">
        <f t="shared" si="61"/>
        <v>4363.8888888888778</v>
      </c>
      <c r="J73" s="8">
        <f t="shared" si="79"/>
        <v>136666.66666666465</v>
      </c>
      <c r="K73" s="7">
        <f t="shared" si="62"/>
        <v>797.22222222221046</v>
      </c>
      <c r="L73" s="28">
        <f t="shared" si="63"/>
        <v>0</v>
      </c>
      <c r="M73" s="28">
        <f t="shared" si="64"/>
        <v>4130.5555555555438</v>
      </c>
      <c r="N73" s="8">
        <f t="shared" si="80"/>
        <v>96666.666666664692</v>
      </c>
      <c r="O73" s="7">
        <f t="shared" si="65"/>
        <v>563.88888888887743</v>
      </c>
      <c r="P73" s="28">
        <f t="shared" si="66"/>
        <v>0</v>
      </c>
      <c r="Q73" s="28">
        <f t="shared" si="67"/>
        <v>3897.2222222222108</v>
      </c>
      <c r="R73" s="8">
        <f t="shared" si="81"/>
        <v>56666.666666664729</v>
      </c>
      <c r="S73" s="7">
        <f t="shared" si="68"/>
        <v>330.55555555554429</v>
      </c>
      <c r="T73" s="28">
        <f t="shared" si="69"/>
        <v>0</v>
      </c>
      <c r="U73" s="28">
        <f t="shared" si="70"/>
        <v>3663.8888888888778</v>
      </c>
      <c r="V73" s="8">
        <f t="shared" si="82"/>
        <v>16666.666666664718</v>
      </c>
      <c r="W73" s="7">
        <f t="shared" si="71"/>
        <v>97.22222222221086</v>
      </c>
      <c r="X73" s="28">
        <f t="shared" si="72"/>
        <v>0</v>
      </c>
      <c r="Y73" s="28">
        <f t="shared" si="73"/>
        <v>3430.5555555555443</v>
      </c>
      <c r="Z73" s="8">
        <f t="shared" si="83"/>
        <v>0</v>
      </c>
      <c r="AA73" s="7">
        <f t="shared" si="74"/>
        <v>0</v>
      </c>
      <c r="AB73" s="28">
        <f t="shared" si="75"/>
        <v>0</v>
      </c>
      <c r="AC73" s="28">
        <f t="shared" si="76"/>
        <v>0</v>
      </c>
      <c r="AD73" s="12"/>
      <c r="AE73" s="12"/>
      <c r="AF73" s="12"/>
      <c r="AG73" s="12"/>
      <c r="AH73" s="12"/>
      <c r="AI73" s="12"/>
      <c r="AJ73" s="12"/>
      <c r="AK73" s="12"/>
      <c r="AL73" s="12"/>
      <c r="AM73" s="12"/>
      <c r="AN73" s="12"/>
      <c r="AO73" s="12"/>
      <c r="AP73" s="12"/>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row>
    <row r="74" spans="1:247" s="2" customFormat="1" ht="15" x14ac:dyDescent="0.25">
      <c r="A74" s="61" t="s">
        <v>73</v>
      </c>
      <c r="B74" s="8">
        <f t="shared" si="77"/>
        <v>213333.33333333154</v>
      </c>
      <c r="C74" s="7">
        <f t="shared" si="56"/>
        <v>1244.4444444444341</v>
      </c>
      <c r="D74" s="28">
        <f t="shared" si="57"/>
        <v>0</v>
      </c>
      <c r="E74" s="28">
        <f t="shared" si="58"/>
        <v>4577.7777777777674</v>
      </c>
      <c r="F74" s="8">
        <f t="shared" si="78"/>
        <v>173333.33333333142</v>
      </c>
      <c r="G74" s="7">
        <f t="shared" si="59"/>
        <v>1011.1111111111001</v>
      </c>
      <c r="H74" s="28">
        <f t="shared" si="60"/>
        <v>0</v>
      </c>
      <c r="I74" s="28">
        <f t="shared" si="61"/>
        <v>4344.4444444444334</v>
      </c>
      <c r="J74" s="8">
        <f t="shared" si="79"/>
        <v>133333.33333333131</v>
      </c>
      <c r="K74" s="7">
        <f t="shared" si="62"/>
        <v>777.777777777766</v>
      </c>
      <c r="L74" s="28">
        <f t="shared" si="63"/>
        <v>0</v>
      </c>
      <c r="M74" s="28">
        <f t="shared" si="64"/>
        <v>4111.1111111110995</v>
      </c>
      <c r="N74" s="8">
        <f t="shared" si="80"/>
        <v>93333.333333331364</v>
      </c>
      <c r="O74" s="7">
        <f t="shared" si="65"/>
        <v>544.44444444443297</v>
      </c>
      <c r="P74" s="28">
        <f t="shared" si="66"/>
        <v>0</v>
      </c>
      <c r="Q74" s="28">
        <f t="shared" si="67"/>
        <v>3877.7777777777665</v>
      </c>
      <c r="R74" s="8">
        <f t="shared" si="81"/>
        <v>53333.333333331393</v>
      </c>
      <c r="S74" s="7">
        <f t="shared" si="68"/>
        <v>311.11111111109983</v>
      </c>
      <c r="T74" s="28">
        <f t="shared" si="69"/>
        <v>0</v>
      </c>
      <c r="U74" s="28">
        <f t="shared" si="70"/>
        <v>3644.4444444444334</v>
      </c>
      <c r="V74" s="8">
        <f t="shared" si="82"/>
        <v>13333.333333331384</v>
      </c>
      <c r="W74" s="7">
        <f t="shared" si="71"/>
        <v>77.777777777766417</v>
      </c>
      <c r="X74" s="28">
        <f t="shared" si="72"/>
        <v>0</v>
      </c>
      <c r="Y74" s="28">
        <f t="shared" si="73"/>
        <v>3411.1111111110999</v>
      </c>
      <c r="Z74" s="8">
        <f t="shared" si="83"/>
        <v>0</v>
      </c>
      <c r="AA74" s="7">
        <f t="shared" si="74"/>
        <v>0</v>
      </c>
      <c r="AB74" s="28">
        <f t="shared" si="75"/>
        <v>0</v>
      </c>
      <c r="AC74" s="28">
        <f t="shared" si="76"/>
        <v>0</v>
      </c>
      <c r="AD74" s="12"/>
      <c r="AE74" s="12"/>
      <c r="AF74" s="12"/>
      <c r="AG74" s="12"/>
      <c r="AH74" s="12"/>
      <c r="AI74" s="12"/>
      <c r="AJ74" s="12"/>
      <c r="AK74" s="12"/>
      <c r="AL74" s="12"/>
      <c r="AM74" s="12"/>
      <c r="AN74" s="12"/>
      <c r="AO74" s="12"/>
      <c r="AP74" s="12"/>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row>
    <row r="75" spans="1:247" s="2" customFormat="1" ht="15" x14ac:dyDescent="0.25">
      <c r="A75" s="61" t="s">
        <v>74</v>
      </c>
      <c r="B75" s="8">
        <f t="shared" si="77"/>
        <v>209999.9999999982</v>
      </c>
      <c r="C75" s="7">
        <f t="shared" si="56"/>
        <v>1224.9999999999895</v>
      </c>
      <c r="D75" s="28">
        <f t="shared" si="57"/>
        <v>0</v>
      </c>
      <c r="E75" s="28">
        <f t="shared" si="58"/>
        <v>4558.333333333323</v>
      </c>
      <c r="F75" s="8">
        <f t="shared" si="78"/>
        <v>169999.99999999808</v>
      </c>
      <c r="G75" s="7">
        <f t="shared" si="59"/>
        <v>991.66666666665549</v>
      </c>
      <c r="H75" s="28">
        <f t="shared" si="60"/>
        <v>0</v>
      </c>
      <c r="I75" s="28">
        <f t="shared" si="61"/>
        <v>4324.9999999999891</v>
      </c>
      <c r="J75" s="8">
        <f t="shared" si="79"/>
        <v>129999.99999999798</v>
      </c>
      <c r="K75" s="7">
        <f t="shared" si="62"/>
        <v>758.33333333332155</v>
      </c>
      <c r="L75" s="28">
        <f t="shared" si="63"/>
        <v>0</v>
      </c>
      <c r="M75" s="28">
        <f t="shared" si="64"/>
        <v>4091.6666666666551</v>
      </c>
      <c r="N75" s="8">
        <f t="shared" si="80"/>
        <v>89999.999999998035</v>
      </c>
      <c r="O75" s="7">
        <f t="shared" si="65"/>
        <v>524.99999999998852</v>
      </c>
      <c r="P75" s="28">
        <f t="shared" si="66"/>
        <v>0</v>
      </c>
      <c r="Q75" s="28">
        <f t="shared" si="67"/>
        <v>3858.3333333333221</v>
      </c>
      <c r="R75" s="8">
        <f t="shared" si="81"/>
        <v>49999.999999998057</v>
      </c>
      <c r="S75" s="7">
        <f t="shared" si="68"/>
        <v>291.66666666665537</v>
      </c>
      <c r="T75" s="28">
        <f t="shared" si="69"/>
        <v>0</v>
      </c>
      <c r="U75" s="28">
        <f t="shared" si="70"/>
        <v>3624.9999999999891</v>
      </c>
      <c r="V75" s="8">
        <f t="shared" si="82"/>
        <v>9999.99999999805</v>
      </c>
      <c r="W75" s="7">
        <f t="shared" si="71"/>
        <v>58.33333333332196</v>
      </c>
      <c r="X75" s="28">
        <f t="shared" si="72"/>
        <v>0</v>
      </c>
      <c r="Y75" s="28">
        <f t="shared" si="73"/>
        <v>3391.6666666666556</v>
      </c>
      <c r="Z75" s="8">
        <f t="shared" si="83"/>
        <v>0</v>
      </c>
      <c r="AA75" s="7">
        <f t="shared" si="74"/>
        <v>0</v>
      </c>
      <c r="AB75" s="28">
        <f t="shared" si="75"/>
        <v>0</v>
      </c>
      <c r="AC75" s="28">
        <f t="shared" si="76"/>
        <v>0</v>
      </c>
      <c r="AD75" s="12"/>
      <c r="AE75" s="12"/>
      <c r="AF75" s="12"/>
      <c r="AG75" s="12"/>
      <c r="AH75" s="12"/>
      <c r="AI75" s="12"/>
      <c r="AJ75" s="12"/>
      <c r="AK75" s="12"/>
      <c r="AL75" s="12"/>
      <c r="AM75" s="12"/>
      <c r="AN75" s="12"/>
      <c r="AO75" s="12"/>
      <c r="AP75" s="12"/>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row>
    <row r="76" spans="1:247" s="2" customFormat="1" ht="15" x14ac:dyDescent="0.25">
      <c r="A76" s="61" t="s">
        <v>75</v>
      </c>
      <c r="B76" s="8">
        <f t="shared" si="77"/>
        <v>206666.66666666485</v>
      </c>
      <c r="C76" s="7">
        <f t="shared" si="56"/>
        <v>1205.555555555545</v>
      </c>
      <c r="D76" s="28">
        <f t="shared" si="57"/>
        <v>0</v>
      </c>
      <c r="E76" s="28">
        <f t="shared" si="58"/>
        <v>4538.8888888888787</v>
      </c>
      <c r="F76" s="8">
        <f t="shared" si="78"/>
        <v>166666.66666666474</v>
      </c>
      <c r="G76" s="7">
        <f t="shared" si="59"/>
        <v>972.22222222221103</v>
      </c>
      <c r="H76" s="28">
        <f t="shared" si="60"/>
        <v>0</v>
      </c>
      <c r="I76" s="28">
        <f t="shared" si="61"/>
        <v>4305.5555555555447</v>
      </c>
      <c r="J76" s="8">
        <f t="shared" si="79"/>
        <v>126666.66666666465</v>
      </c>
      <c r="K76" s="7">
        <f t="shared" si="62"/>
        <v>738.8888888888772</v>
      </c>
      <c r="L76" s="28">
        <f t="shared" si="63"/>
        <v>0</v>
      </c>
      <c r="M76" s="28">
        <f t="shared" si="64"/>
        <v>4072.2222222222108</v>
      </c>
      <c r="N76" s="8">
        <f t="shared" si="80"/>
        <v>86666.666666664707</v>
      </c>
      <c r="O76" s="7">
        <f t="shared" si="65"/>
        <v>505.55555555554417</v>
      </c>
      <c r="P76" s="28">
        <f t="shared" si="66"/>
        <v>0</v>
      </c>
      <c r="Q76" s="28">
        <f t="shared" si="67"/>
        <v>3838.8888888888778</v>
      </c>
      <c r="R76" s="8">
        <f t="shared" si="81"/>
        <v>46666.666666664722</v>
      </c>
      <c r="S76" s="7">
        <f t="shared" si="68"/>
        <v>272.22222222221086</v>
      </c>
      <c r="T76" s="28">
        <f t="shared" si="69"/>
        <v>0</v>
      </c>
      <c r="U76" s="28">
        <f t="shared" si="70"/>
        <v>3605.5555555555443</v>
      </c>
      <c r="V76" s="8">
        <f t="shared" si="82"/>
        <v>6666.6666666647161</v>
      </c>
      <c r="W76" s="7">
        <f t="shared" si="71"/>
        <v>38.88888888887751</v>
      </c>
      <c r="X76" s="28">
        <f t="shared" si="72"/>
        <v>0</v>
      </c>
      <c r="Y76" s="28">
        <f t="shared" si="73"/>
        <v>3372.2222222222108</v>
      </c>
      <c r="Z76" s="8">
        <f t="shared" si="83"/>
        <v>0</v>
      </c>
      <c r="AA76" s="7">
        <f t="shared" si="74"/>
        <v>0</v>
      </c>
      <c r="AB76" s="28">
        <f t="shared" si="75"/>
        <v>0</v>
      </c>
      <c r="AC76" s="28">
        <f t="shared" si="76"/>
        <v>0</v>
      </c>
      <c r="AD76" s="12"/>
      <c r="AE76" s="12"/>
      <c r="AF76" s="12"/>
      <c r="AG76" s="12"/>
      <c r="AH76" s="12"/>
      <c r="AI76" s="12"/>
      <c r="AJ76" s="12"/>
      <c r="AK76" s="12"/>
      <c r="AL76" s="12"/>
      <c r="AM76" s="12"/>
      <c r="AN76" s="12"/>
      <c r="AO76" s="12"/>
      <c r="AP76" s="12"/>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row>
    <row r="77" spans="1:247" s="2" customFormat="1" ht="15" x14ac:dyDescent="0.25">
      <c r="A77" s="61" t="s">
        <v>76</v>
      </c>
      <c r="B77" s="8">
        <f t="shared" si="77"/>
        <v>203333.33333333151</v>
      </c>
      <c r="C77" s="7">
        <f t="shared" si="56"/>
        <v>1186.1111111111006</v>
      </c>
      <c r="D77" s="28">
        <f t="shared" si="57"/>
        <v>0</v>
      </c>
      <c r="E77" s="28">
        <f t="shared" si="58"/>
        <v>4519.4444444444343</v>
      </c>
      <c r="F77" s="8">
        <f t="shared" si="78"/>
        <v>163333.33333333139</v>
      </c>
      <c r="G77" s="7">
        <f t="shared" si="59"/>
        <v>952.77777777776646</v>
      </c>
      <c r="H77" s="28">
        <f t="shared" si="60"/>
        <v>0</v>
      </c>
      <c r="I77" s="28">
        <f t="shared" si="61"/>
        <v>4286.1111111111004</v>
      </c>
      <c r="J77" s="8">
        <f t="shared" si="79"/>
        <v>123333.33333333132</v>
      </c>
      <c r="K77" s="7">
        <f t="shared" si="62"/>
        <v>719.44444444443275</v>
      </c>
      <c r="L77" s="28">
        <f t="shared" si="63"/>
        <v>0</v>
      </c>
      <c r="M77" s="28">
        <f t="shared" si="64"/>
        <v>4052.7777777777665</v>
      </c>
      <c r="N77" s="8">
        <f t="shared" si="80"/>
        <v>83333.333333331379</v>
      </c>
      <c r="O77" s="7">
        <f t="shared" si="65"/>
        <v>486.11111111109972</v>
      </c>
      <c r="P77" s="28">
        <f t="shared" si="66"/>
        <v>0</v>
      </c>
      <c r="Q77" s="28">
        <f t="shared" si="67"/>
        <v>3819.4444444444334</v>
      </c>
      <c r="R77" s="8">
        <f t="shared" si="81"/>
        <v>43333.333333331386</v>
      </c>
      <c r="S77" s="7">
        <f t="shared" si="68"/>
        <v>252.77777777776643</v>
      </c>
      <c r="T77" s="28">
        <f t="shared" si="69"/>
        <v>0</v>
      </c>
      <c r="U77" s="28">
        <f t="shared" si="70"/>
        <v>3586.1111111110999</v>
      </c>
      <c r="V77" s="8">
        <f t="shared" si="82"/>
        <v>3333.3333333313826</v>
      </c>
      <c r="W77" s="7">
        <f t="shared" si="71"/>
        <v>19.444444444433067</v>
      </c>
      <c r="X77" s="28">
        <f t="shared" si="72"/>
        <v>3786</v>
      </c>
      <c r="Y77" s="28">
        <f t="shared" si="73"/>
        <v>7138.7777777777665</v>
      </c>
      <c r="Z77" s="8">
        <f t="shared" si="83"/>
        <v>0</v>
      </c>
      <c r="AA77" s="7">
        <f t="shared" si="74"/>
        <v>0</v>
      </c>
      <c r="AB77" s="28">
        <f t="shared" si="75"/>
        <v>0</v>
      </c>
      <c r="AC77" s="28">
        <f t="shared" si="76"/>
        <v>0</v>
      </c>
      <c r="AD77" s="12"/>
      <c r="AE77" s="12"/>
      <c r="AF77" s="12"/>
      <c r="AG77" s="12"/>
      <c r="AH77" s="12"/>
      <c r="AI77" s="12"/>
      <c r="AJ77" s="12"/>
      <c r="AK77" s="12"/>
      <c r="AL77" s="12"/>
      <c r="AM77" s="12"/>
      <c r="AN77" s="12"/>
      <c r="AO77" s="12"/>
      <c r="AP77" s="12"/>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row>
    <row r="78" spans="1:247" s="2" customFormat="1" ht="15.75" thickBot="1" x14ac:dyDescent="0.3">
      <c r="A78" s="29" t="s">
        <v>19</v>
      </c>
      <c r="B78" s="10"/>
      <c r="C78" s="11">
        <f>SUM(C66:C77)</f>
        <v>15516.666666666542</v>
      </c>
      <c r="D78" s="30">
        <f>SUM(D66:D77)</f>
        <v>2500</v>
      </c>
      <c r="E78" s="30">
        <f>SUM(E66:E77)</f>
        <v>58016.666666666541</v>
      </c>
      <c r="F78" s="10"/>
      <c r="G78" s="11">
        <f>SUM(G66:G77)</f>
        <v>12716.666666666535</v>
      </c>
      <c r="H78" s="30">
        <f>SUM(H66:H77)</f>
        <v>2500</v>
      </c>
      <c r="I78" s="30">
        <f>SUM(I66:I77)</f>
        <v>55216.666666666533</v>
      </c>
      <c r="J78" s="10"/>
      <c r="K78" s="11">
        <f>SUM(K66:K77)</f>
        <v>9916.6666666665278</v>
      </c>
      <c r="L78" s="30">
        <f>SUM(L66:L77)</f>
        <v>2500</v>
      </c>
      <c r="M78" s="30">
        <f>SUM(M66:M77)</f>
        <v>52416.666666666533</v>
      </c>
      <c r="N78" s="10"/>
      <c r="O78" s="11">
        <f>SUM(O66:O77)</f>
        <v>7116.6666666665278</v>
      </c>
      <c r="P78" s="30">
        <f>SUM(P66:P77)</f>
        <v>2500</v>
      </c>
      <c r="Q78" s="30">
        <f>SUM(Q66:Q77)</f>
        <v>49616.666666666526</v>
      </c>
      <c r="R78" s="10"/>
      <c r="S78" s="11">
        <f>SUM(S66:S77)</f>
        <v>4316.6666666665315</v>
      </c>
      <c r="T78" s="30">
        <f>SUM(T66:T77)</f>
        <v>2500</v>
      </c>
      <c r="U78" s="30">
        <f>SUM(U66:U77)</f>
        <v>46816.666666666533</v>
      </c>
      <c r="V78" s="10"/>
      <c r="W78" s="11">
        <f>SUM(W66:W77)</f>
        <v>1516.6666666665301</v>
      </c>
      <c r="X78" s="30">
        <f>SUM(X66:X77)</f>
        <v>6286</v>
      </c>
      <c r="Y78" s="30">
        <f>SUM(Y66:Y77)</f>
        <v>47802.666666666533</v>
      </c>
      <c r="Z78" s="10"/>
      <c r="AA78" s="11">
        <f>SUM(AA66:AA77)</f>
        <v>0</v>
      </c>
      <c r="AB78" s="30">
        <f>SUM(AB66:AB77)</f>
        <v>0</v>
      </c>
      <c r="AC78" s="30">
        <f>SUM(AC66:AC77)</f>
        <v>0</v>
      </c>
      <c r="AD78" s="12"/>
      <c r="AE78" s="12"/>
      <c r="AF78" s="12"/>
      <c r="AG78" s="12"/>
      <c r="AH78" s="12"/>
      <c r="AI78" s="12"/>
      <c r="AJ78" s="12"/>
      <c r="AK78" s="12"/>
      <c r="AL78" s="12"/>
      <c r="AM78" s="12"/>
      <c r="AN78" s="12"/>
      <c r="AO78" s="12"/>
      <c r="AP78" s="12"/>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row>
    <row r="79" spans="1:247" s="2" customFormat="1" ht="15" x14ac:dyDescent="0.2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12"/>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row>
    <row r="80" spans="1:247" s="2" customFormat="1" ht="42.75" customHeight="1" x14ac:dyDescent="0.25">
      <c r="A80" s="146" t="s">
        <v>124</v>
      </c>
      <c r="B80" s="146"/>
      <c r="C80" s="146"/>
      <c r="D80" s="146"/>
      <c r="E80" s="146"/>
      <c r="F80" s="146"/>
      <c r="G80" s="146"/>
      <c r="H80" s="146"/>
      <c r="I80" s="146"/>
      <c r="J80" s="146"/>
      <c r="K80" s="40">
        <f>K81+K82</f>
        <v>653905.33333333046</v>
      </c>
      <c r="L80" s="41"/>
      <c r="M80" s="41"/>
      <c r="N80" s="41"/>
      <c r="O80" s="41"/>
      <c r="P80" s="41"/>
      <c r="Q80" s="41"/>
      <c r="R80" s="41"/>
      <c r="S80" s="41"/>
      <c r="T80" s="41"/>
      <c r="U80" s="41"/>
      <c r="V80" s="41"/>
      <c r="W80" s="41"/>
      <c r="X80" s="41"/>
      <c r="Y80" s="41"/>
      <c r="Z80" s="41"/>
      <c r="AA80" s="41"/>
      <c r="AB80" s="41"/>
      <c r="AC80" s="41"/>
      <c r="AD80" s="12"/>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row>
    <row r="81" spans="1:247" s="2" customFormat="1" ht="30.75" customHeight="1" x14ac:dyDescent="0.25">
      <c r="A81" s="146" t="s">
        <v>125</v>
      </c>
      <c r="B81" s="146"/>
      <c r="C81" s="146"/>
      <c r="D81" s="146"/>
      <c r="E81" s="146"/>
      <c r="F81" s="146"/>
      <c r="G81" s="146"/>
      <c r="H81" s="146"/>
      <c r="I81" s="146"/>
      <c r="J81" s="146"/>
      <c r="K81" s="40">
        <f>C48+G48+K48+O48+S48+W48+AA48+C63+G63+K63+O63+S63+W63+AA63+C78+G78+K78+O78+S78+W78+AA78+$J$21*sumkred2+$J$22+$J$24*sumkred2</f>
        <v>570333.33333333046</v>
      </c>
      <c r="L81" s="41"/>
      <c r="M81" s="41"/>
      <c r="N81" s="41"/>
      <c r="O81" s="41"/>
      <c r="P81" s="41"/>
      <c r="Q81" s="41"/>
      <c r="R81" s="41"/>
      <c r="S81" s="41"/>
      <c r="T81" s="41"/>
      <c r="U81" s="41"/>
      <c r="V81" s="41"/>
      <c r="W81" s="41"/>
      <c r="X81" s="41"/>
      <c r="Y81" s="41"/>
      <c r="Z81" s="41"/>
      <c r="AA81" s="41"/>
      <c r="AB81" s="41"/>
      <c r="AC81" s="4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row>
    <row r="82" spans="1:247" s="2" customFormat="1" ht="30.75" customHeight="1" x14ac:dyDescent="0.25">
      <c r="A82" s="146" t="s">
        <v>126</v>
      </c>
      <c r="B82" s="146"/>
      <c r="C82" s="146"/>
      <c r="D82" s="146"/>
      <c r="E82" s="146"/>
      <c r="F82" s="146"/>
      <c r="G82" s="146"/>
      <c r="H82" s="146"/>
      <c r="I82" s="146"/>
      <c r="J82" s="146"/>
      <c r="K82" s="40">
        <f>D48+H48+L48+P48+T48+X48+AB48+D63+H63+L63+P63+T63+X63+AB63+D78+H78+L78+P78+T78+X78+AB78-($J$21*sumkred2+$J$22+$J$24*sumkred2)</f>
        <v>83572</v>
      </c>
      <c r="L82" s="41"/>
      <c r="M82" s="41"/>
      <c r="N82" s="41"/>
      <c r="O82" s="41"/>
      <c r="P82" s="41"/>
      <c r="Q82" s="41"/>
      <c r="R82" s="41"/>
      <c r="S82" s="41"/>
      <c r="T82" s="41"/>
      <c r="U82" s="41"/>
      <c r="V82" s="41"/>
      <c r="W82" s="41"/>
      <c r="X82" s="41"/>
      <c r="Y82" s="41"/>
      <c r="Z82" s="41"/>
      <c r="AA82" s="41"/>
      <c r="AB82" s="41"/>
      <c r="AC82" s="41"/>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row>
    <row r="83" spans="1:247" s="2" customFormat="1" ht="29.25" customHeight="1" x14ac:dyDescent="0.25">
      <c r="A83" s="146" t="s">
        <v>5</v>
      </c>
      <c r="B83" s="146"/>
      <c r="C83" s="146"/>
      <c r="D83" s="146"/>
      <c r="E83" s="146"/>
      <c r="F83" s="146"/>
      <c r="G83" s="146"/>
      <c r="H83" s="146"/>
      <c r="I83" s="146"/>
      <c r="J83" s="146"/>
      <c r="K83" s="40">
        <f>E48+I48+M48+Q48+U48+Y48+AC48+E63+I63+M63+Q63+U63+Y63+AC63+E78+I78+M78+Q78+U78+Y78+AC78</f>
        <v>1453905.3333333305</v>
      </c>
      <c r="L83" s="41"/>
      <c r="M83" s="41"/>
      <c r="N83" s="41"/>
      <c r="O83" s="41"/>
      <c r="P83" s="41"/>
      <c r="Q83" s="41"/>
      <c r="R83" s="41"/>
      <c r="S83" s="41"/>
      <c r="T83" s="41"/>
      <c r="U83" s="41"/>
      <c r="V83" s="41"/>
      <c r="W83" s="41"/>
      <c r="X83" s="41"/>
      <c r="Y83" s="41"/>
      <c r="Z83" s="41"/>
      <c r="AA83" s="41"/>
      <c r="AB83" s="41"/>
      <c r="AC83" s="41"/>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row>
    <row r="84" spans="1:247" s="2" customFormat="1" ht="25.5" customHeight="1" x14ac:dyDescent="0.25">
      <c r="A84" s="223" t="s">
        <v>77</v>
      </c>
      <c r="B84" s="223"/>
      <c r="C84" s="223"/>
      <c r="D84" s="223"/>
      <c r="E84" s="223"/>
      <c r="F84" s="223"/>
      <c r="G84" s="223"/>
      <c r="H84" s="223"/>
      <c r="I84" s="223"/>
      <c r="J84" s="223"/>
      <c r="K84" s="97">
        <f ca="1">XIRR(C94:C334,B94:B334)</f>
        <v>8.6073711514472948E-2</v>
      </c>
      <c r="L84" s="41"/>
      <c r="M84" s="41"/>
      <c r="N84" s="41"/>
      <c r="O84" s="41"/>
      <c r="P84" s="41"/>
      <c r="Q84" s="41"/>
      <c r="R84" s="41"/>
      <c r="S84" s="41"/>
      <c r="T84" s="41"/>
      <c r="U84" s="41"/>
      <c r="V84" s="41"/>
      <c r="W84" s="41"/>
      <c r="X84" s="41"/>
      <c r="Y84" s="41"/>
      <c r="Z84" s="41"/>
      <c r="AA84" s="41"/>
      <c r="AB84" s="41"/>
      <c r="AC84" s="41"/>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row>
    <row r="85" spans="1:247" s="2" customFormat="1" ht="45.75" customHeight="1" x14ac:dyDescent="0.25">
      <c r="A85" s="146" t="s">
        <v>78</v>
      </c>
      <c r="B85" s="146"/>
      <c r="C85" s="146"/>
      <c r="D85" s="146"/>
      <c r="E85" s="146"/>
      <c r="F85" s="146"/>
      <c r="G85" s="146"/>
      <c r="H85" s="146"/>
      <c r="I85" s="146"/>
      <c r="J85" s="146"/>
      <c r="K85" s="146"/>
      <c r="L85" s="243"/>
      <c r="M85" s="243"/>
      <c r="N85" s="243"/>
      <c r="O85" s="41"/>
      <c r="P85" s="41"/>
      <c r="Q85" s="41"/>
      <c r="R85" s="41"/>
      <c r="S85" s="41"/>
      <c r="T85" s="41"/>
      <c r="U85" s="41"/>
      <c r="V85" s="41"/>
      <c r="W85" s="41"/>
      <c r="X85" s="41"/>
      <c r="Y85" s="41"/>
      <c r="Z85" s="41"/>
      <c r="AA85" s="41"/>
      <c r="AB85" s="41"/>
      <c r="AC85" s="41"/>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row>
    <row r="86" spans="1:247" s="2" customFormat="1" ht="54" customHeight="1" x14ac:dyDescent="0.25">
      <c r="A86" s="146" t="s">
        <v>79</v>
      </c>
      <c r="B86" s="146"/>
      <c r="C86" s="146"/>
      <c r="D86" s="146"/>
      <c r="E86" s="146"/>
      <c r="F86" s="146"/>
      <c r="G86" s="146"/>
      <c r="H86" s="146"/>
      <c r="I86" s="146"/>
      <c r="J86" s="146"/>
      <c r="K86" s="146"/>
      <c r="L86" s="146"/>
      <c r="M86" s="146"/>
      <c r="N86" s="146"/>
      <c r="O86" s="41"/>
      <c r="P86" s="41"/>
      <c r="Q86" s="41"/>
      <c r="R86" s="41"/>
      <c r="S86" s="41"/>
      <c r="T86" s="41"/>
      <c r="U86" s="41"/>
      <c r="V86" s="41"/>
      <c r="W86" s="41"/>
      <c r="X86" s="41"/>
      <c r="Y86" s="41"/>
      <c r="Z86" s="41"/>
      <c r="AA86" s="41"/>
      <c r="AB86" s="41"/>
      <c r="AC86" s="41"/>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row>
    <row r="87" spans="1:247" s="2" customFormat="1" ht="39.75" customHeight="1" x14ac:dyDescent="0.25">
      <c r="A87" s="146" t="s">
        <v>80</v>
      </c>
      <c r="B87" s="146"/>
      <c r="C87" s="146"/>
      <c r="D87" s="146"/>
      <c r="E87" s="146"/>
      <c r="F87" s="146"/>
      <c r="G87" s="146"/>
      <c r="H87" s="146"/>
      <c r="I87" s="146"/>
      <c r="J87" s="146"/>
      <c r="K87" s="146"/>
      <c r="L87" s="146"/>
      <c r="M87" s="146"/>
      <c r="N87" s="146"/>
      <c r="O87" s="41"/>
      <c r="P87" s="41"/>
      <c r="Q87" s="41"/>
      <c r="R87" s="41"/>
      <c r="S87" s="41"/>
      <c r="T87" s="41"/>
      <c r="U87" s="41"/>
      <c r="V87" s="41"/>
      <c r="W87" s="41"/>
      <c r="X87" s="41"/>
      <c r="Y87" s="41"/>
      <c r="Z87" s="41"/>
      <c r="AA87" s="41"/>
      <c r="AB87" s="41"/>
      <c r="AC87" s="41"/>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row>
    <row r="88" spans="1:247" s="2" customFormat="1" ht="15" customHeight="1" x14ac:dyDescent="0.25">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row>
    <row r="89" spans="1:247" s="2" customFormat="1" ht="33.75" customHeight="1" x14ac:dyDescent="0.25">
      <c r="A89" s="147" t="s">
        <v>9</v>
      </c>
      <c r="B89" s="147"/>
      <c r="C89" s="225">
        <f ca="1">TODAY()</f>
        <v>45392</v>
      </c>
      <c r="D89" s="225"/>
      <c r="E89" s="225"/>
      <c r="F89" s="225"/>
      <c r="G89" s="41"/>
      <c r="H89" s="41"/>
      <c r="I89" s="41"/>
      <c r="J89" s="41"/>
      <c r="K89" s="41"/>
      <c r="L89" s="41"/>
      <c r="M89" s="41"/>
      <c r="N89" s="41"/>
      <c r="O89" s="41"/>
      <c r="P89" s="41"/>
      <c r="Q89" s="41"/>
      <c r="R89" s="41"/>
      <c r="S89" s="41"/>
      <c r="T89" s="41"/>
      <c r="U89" s="41"/>
      <c r="V89" s="41"/>
      <c r="W89" s="41"/>
      <c r="X89" s="41"/>
      <c r="Y89" s="41"/>
      <c r="Z89" s="41"/>
      <c r="AA89" s="41"/>
      <c r="AB89" s="41"/>
      <c r="AC89" s="41"/>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row>
    <row r="90" spans="1:247" ht="15" x14ac:dyDescent="0.2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47" s="2" customFormat="1" ht="30" customHeight="1" x14ac:dyDescent="0.25">
      <c r="A91" s="149" t="s">
        <v>10</v>
      </c>
      <c r="B91" s="149"/>
      <c r="C91" s="150"/>
      <c r="D91" s="150"/>
      <c r="E91" s="150"/>
      <c r="F91" s="150"/>
      <c r="G91" s="41"/>
      <c r="H91" s="41"/>
      <c r="I91" s="41"/>
      <c r="J91" s="41"/>
      <c r="K91" s="41"/>
      <c r="L91" s="41"/>
      <c r="M91" s="41"/>
      <c r="N91" s="41"/>
      <c r="O91" s="41"/>
      <c r="P91" s="41"/>
      <c r="Q91" s="41"/>
      <c r="R91" s="41"/>
      <c r="S91" s="41"/>
      <c r="T91" s="41"/>
      <c r="U91" s="41"/>
      <c r="V91" s="41"/>
      <c r="W91" s="41"/>
      <c r="X91" s="41"/>
      <c r="Y91" s="41"/>
      <c r="Z91" s="41"/>
      <c r="AA91" s="41"/>
      <c r="AB91" s="41"/>
      <c r="AC91" s="4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row>
    <row r="92" spans="1:247" s="2" customFormat="1" ht="15.75" customHeight="1" x14ac:dyDescent="0.25">
      <c r="A92" s="149"/>
      <c r="B92" s="149"/>
      <c r="C92" s="147" t="s">
        <v>46</v>
      </c>
      <c r="D92" s="147"/>
      <c r="E92" s="147"/>
      <c r="F92" s="147"/>
      <c r="G92" s="41"/>
      <c r="H92" s="41"/>
      <c r="I92" s="41"/>
      <c r="J92" s="41"/>
      <c r="K92" s="41"/>
      <c r="L92" s="41"/>
      <c r="M92" s="41"/>
      <c r="N92" s="41"/>
      <c r="O92" s="41"/>
      <c r="P92" s="41"/>
      <c r="Q92" s="41"/>
      <c r="R92" s="41"/>
      <c r="S92" s="41"/>
      <c r="T92" s="41"/>
      <c r="U92" s="41"/>
      <c r="V92" s="41"/>
      <c r="W92" s="41"/>
      <c r="X92" s="41"/>
      <c r="Y92" s="41"/>
      <c r="Z92" s="41"/>
      <c r="AA92" s="41"/>
      <c r="AB92" s="41"/>
      <c r="AC92" s="41"/>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row>
    <row r="94" spans="1:247" s="2" customFormat="1" ht="15" hidden="1" x14ac:dyDescent="0.25">
      <c r="B94" s="36">
        <f ca="1">TODAY()</f>
        <v>45392</v>
      </c>
      <c r="C94" s="23">
        <f>-sumkred2+D36</f>
        <v>-759714</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row>
    <row r="95" spans="1:247" s="2" customFormat="1" ht="15" hidden="1" x14ac:dyDescent="0.25">
      <c r="A95" s="4">
        <v>1</v>
      </c>
      <c r="B95" s="37">
        <f t="shared" ref="B95:B158" ca="1" si="84">EDATE(B94,1)</f>
        <v>45422</v>
      </c>
      <c r="C95" s="38">
        <f>E36-D36</f>
        <v>8000</v>
      </c>
      <c r="D95" s="23"/>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row>
    <row r="96" spans="1:247" s="2" customFormat="1" ht="15" hidden="1" x14ac:dyDescent="0.25">
      <c r="A96" s="4">
        <v>2</v>
      </c>
      <c r="B96" s="37">
        <f t="shared" ca="1" si="84"/>
        <v>45453</v>
      </c>
      <c r="C96" s="38">
        <f t="shared" ref="C96:C106" si="85">E37</f>
        <v>7980.5555555555566</v>
      </c>
      <c r="D96" s="23"/>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row>
    <row r="97" spans="1:246" s="2" customFormat="1" ht="15" hidden="1" x14ac:dyDescent="0.25">
      <c r="A97" s="4">
        <v>3</v>
      </c>
      <c r="B97" s="37">
        <f t="shared" ca="1" si="84"/>
        <v>45483</v>
      </c>
      <c r="C97" s="38">
        <f t="shared" si="85"/>
        <v>7961.1111111111113</v>
      </c>
      <c r="D97" s="23"/>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row>
    <row r="98" spans="1:246" s="2" customFormat="1" ht="15" hidden="1" x14ac:dyDescent="0.25">
      <c r="A98" s="4">
        <v>4</v>
      </c>
      <c r="B98" s="37">
        <f t="shared" ca="1" si="84"/>
        <v>45514</v>
      </c>
      <c r="C98" s="38">
        <f t="shared" si="85"/>
        <v>7941.6666666666661</v>
      </c>
      <c r="D98" s="23"/>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row>
    <row r="99" spans="1:246" s="2" customFormat="1" ht="15" hidden="1" x14ac:dyDescent="0.25">
      <c r="A99" s="4">
        <v>5</v>
      </c>
      <c r="B99" s="37">
        <f t="shared" ca="1" si="84"/>
        <v>45545</v>
      </c>
      <c r="C99" s="38">
        <f t="shared" si="85"/>
        <v>7922.2222222222208</v>
      </c>
      <c r="D99" s="23"/>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row>
    <row r="100" spans="1:246" s="2" customFormat="1" ht="15" hidden="1" x14ac:dyDescent="0.25">
      <c r="A100" s="4">
        <v>6</v>
      </c>
      <c r="B100" s="37">
        <f t="shared" ca="1" si="84"/>
        <v>45575</v>
      </c>
      <c r="C100" s="38">
        <f t="shared" si="85"/>
        <v>7902.7777777777774</v>
      </c>
      <c r="D100" s="23"/>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row>
    <row r="101" spans="1:246" s="2" customFormat="1" ht="15" hidden="1" x14ac:dyDescent="0.25">
      <c r="A101" s="4">
        <v>7</v>
      </c>
      <c r="B101" s="37">
        <f t="shared" ca="1" si="84"/>
        <v>45606</v>
      </c>
      <c r="C101" s="38">
        <f t="shared" si="85"/>
        <v>7883.3333333333321</v>
      </c>
      <c r="D101" s="23"/>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row>
    <row r="102" spans="1:246" s="2" customFormat="1" ht="15" hidden="1" x14ac:dyDescent="0.25">
      <c r="A102" s="4">
        <v>8</v>
      </c>
      <c r="B102" s="37">
        <f t="shared" ca="1" si="84"/>
        <v>45636</v>
      </c>
      <c r="C102" s="38">
        <f t="shared" si="85"/>
        <v>7863.8888888888869</v>
      </c>
      <c r="D102" s="23"/>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row>
    <row r="103" spans="1:246" s="2" customFormat="1" ht="15" hidden="1" x14ac:dyDescent="0.25">
      <c r="A103" s="4">
        <v>9</v>
      </c>
      <c r="B103" s="37">
        <f t="shared" ca="1" si="84"/>
        <v>45667</v>
      </c>
      <c r="C103" s="38">
        <f t="shared" si="85"/>
        <v>7844.4444444444434</v>
      </c>
      <c r="D103" s="2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row>
    <row r="104" spans="1:246" s="2" customFormat="1" ht="15" hidden="1" x14ac:dyDescent="0.25">
      <c r="A104" s="4">
        <v>10</v>
      </c>
      <c r="B104" s="37">
        <f t="shared" ca="1" si="84"/>
        <v>45698</v>
      </c>
      <c r="C104" s="38">
        <f t="shared" si="85"/>
        <v>7824.9999999999982</v>
      </c>
      <c r="D104" s="23"/>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row>
    <row r="105" spans="1:246" s="2" customFormat="1" ht="15" hidden="1" x14ac:dyDescent="0.25">
      <c r="A105" s="4">
        <v>11</v>
      </c>
      <c r="B105" s="37">
        <f t="shared" ca="1" si="84"/>
        <v>45726</v>
      </c>
      <c r="C105" s="38">
        <f t="shared" si="85"/>
        <v>7805.5555555555529</v>
      </c>
      <c r="D105" s="23"/>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row>
    <row r="106" spans="1:246" s="2" customFormat="1" ht="15" hidden="1" x14ac:dyDescent="0.25">
      <c r="A106" s="4">
        <v>12</v>
      </c>
      <c r="B106" s="37">
        <f t="shared" ca="1" si="84"/>
        <v>45757</v>
      </c>
      <c r="C106" s="38">
        <f t="shared" si="85"/>
        <v>7786.1111111111095</v>
      </c>
      <c r="D106" s="23"/>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row>
    <row r="107" spans="1:246" s="2" customFormat="1" ht="15" hidden="1" x14ac:dyDescent="0.25">
      <c r="A107" s="2">
        <v>13</v>
      </c>
      <c r="B107" s="36">
        <f t="shared" ca="1" si="84"/>
        <v>45787</v>
      </c>
      <c r="C107" s="23">
        <f t="shared" ref="C107:C118" si="86">I36</f>
        <v>10266.666666666664</v>
      </c>
      <c r="D107" s="23"/>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row>
    <row r="108" spans="1:246" s="2" customFormat="1" ht="15" hidden="1" x14ac:dyDescent="0.25">
      <c r="A108" s="2">
        <v>14</v>
      </c>
      <c r="B108" s="36">
        <f t="shared" ca="1" si="84"/>
        <v>45818</v>
      </c>
      <c r="C108" s="23">
        <f t="shared" si="86"/>
        <v>7747.222222222219</v>
      </c>
      <c r="D108" s="23"/>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row>
    <row r="109" spans="1:246" s="2" customFormat="1" ht="15" hidden="1" x14ac:dyDescent="0.25">
      <c r="A109" s="2">
        <v>15</v>
      </c>
      <c r="B109" s="36">
        <f t="shared" ca="1" si="84"/>
        <v>45848</v>
      </c>
      <c r="C109" s="23">
        <f t="shared" si="86"/>
        <v>7727.7777777777756</v>
      </c>
      <c r="D109" s="23"/>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row>
    <row r="110" spans="1:246" s="2" customFormat="1" ht="15" hidden="1" x14ac:dyDescent="0.25">
      <c r="A110" s="2">
        <v>16</v>
      </c>
      <c r="B110" s="36">
        <f t="shared" ca="1" si="84"/>
        <v>45879</v>
      </c>
      <c r="C110" s="23">
        <f t="shared" si="86"/>
        <v>7708.3333333333303</v>
      </c>
      <c r="D110" s="23"/>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row>
    <row r="111" spans="1:246" s="2" customFormat="1" ht="15" hidden="1" x14ac:dyDescent="0.25">
      <c r="A111" s="2">
        <v>17</v>
      </c>
      <c r="B111" s="36">
        <f t="shared" ca="1" si="84"/>
        <v>45910</v>
      </c>
      <c r="C111" s="23">
        <f t="shared" si="86"/>
        <v>7688.888888888885</v>
      </c>
      <c r="D111" s="23"/>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row>
    <row r="112" spans="1:246" s="2" customFormat="1" ht="15" hidden="1" x14ac:dyDescent="0.25">
      <c r="A112" s="2">
        <v>18</v>
      </c>
      <c r="B112" s="36">
        <f t="shared" ca="1" si="84"/>
        <v>45940</v>
      </c>
      <c r="C112" s="23">
        <f t="shared" si="86"/>
        <v>7669.4444444444416</v>
      </c>
      <c r="D112" s="23"/>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row>
    <row r="113" spans="1:246" s="2" customFormat="1" ht="15" hidden="1" x14ac:dyDescent="0.25">
      <c r="A113" s="2">
        <v>19</v>
      </c>
      <c r="B113" s="36">
        <f t="shared" ca="1" si="84"/>
        <v>45971</v>
      </c>
      <c r="C113" s="23">
        <f t="shared" si="86"/>
        <v>7649.9999999999964</v>
      </c>
      <c r="D113" s="2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row>
    <row r="114" spans="1:246" s="2" customFormat="1" ht="15" hidden="1" x14ac:dyDescent="0.25">
      <c r="A114" s="2">
        <v>20</v>
      </c>
      <c r="B114" s="36">
        <f t="shared" ca="1" si="84"/>
        <v>46001</v>
      </c>
      <c r="C114" s="23">
        <f t="shared" si="86"/>
        <v>7630.5555555555511</v>
      </c>
      <c r="D114" s="23"/>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row>
    <row r="115" spans="1:246" s="2" customFormat="1" ht="15" hidden="1" x14ac:dyDescent="0.25">
      <c r="A115" s="2">
        <v>21</v>
      </c>
      <c r="B115" s="36">
        <f t="shared" ca="1" si="84"/>
        <v>46032</v>
      </c>
      <c r="C115" s="23">
        <f t="shared" si="86"/>
        <v>7611.1111111111077</v>
      </c>
      <c r="D115" s="23"/>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row>
    <row r="116" spans="1:246" s="2" customFormat="1" ht="15" hidden="1" x14ac:dyDescent="0.25">
      <c r="A116" s="2">
        <v>22</v>
      </c>
      <c r="B116" s="36">
        <f t="shared" ca="1" si="84"/>
        <v>46063</v>
      </c>
      <c r="C116" s="23">
        <f t="shared" si="86"/>
        <v>7591.6666666666624</v>
      </c>
      <c r="D116" s="23"/>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row>
    <row r="117" spans="1:246" s="2" customFormat="1" ht="15" hidden="1" x14ac:dyDescent="0.25">
      <c r="A117" s="2">
        <v>23</v>
      </c>
      <c r="B117" s="36">
        <f t="shared" ca="1" si="84"/>
        <v>46091</v>
      </c>
      <c r="C117" s="23">
        <f t="shared" si="86"/>
        <v>7572.2222222222172</v>
      </c>
      <c r="D117" s="23"/>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row>
    <row r="118" spans="1:246" s="2" customFormat="1" ht="15" hidden="1" x14ac:dyDescent="0.25">
      <c r="A118" s="2">
        <v>24</v>
      </c>
      <c r="B118" s="36">
        <f t="shared" ca="1" si="84"/>
        <v>46122</v>
      </c>
      <c r="C118" s="23">
        <f t="shared" si="86"/>
        <v>7552.7777777777737</v>
      </c>
      <c r="D118" s="23"/>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row>
    <row r="119" spans="1:246" s="2" customFormat="1" ht="15" hidden="1" x14ac:dyDescent="0.25">
      <c r="A119" s="2">
        <v>25</v>
      </c>
      <c r="B119" s="36">
        <f t="shared" ca="1" si="84"/>
        <v>46152</v>
      </c>
      <c r="C119" s="23">
        <f t="shared" ref="C119:C130" si="87">M36</f>
        <v>10033.333333333328</v>
      </c>
      <c r="D119" s="23"/>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row>
    <row r="120" spans="1:246" s="2" customFormat="1" ht="15" hidden="1" x14ac:dyDescent="0.25">
      <c r="A120" s="2">
        <v>26</v>
      </c>
      <c r="B120" s="36">
        <f t="shared" ca="1" si="84"/>
        <v>46183</v>
      </c>
      <c r="C120" s="23">
        <f t="shared" si="87"/>
        <v>7513.8888888888832</v>
      </c>
      <c r="D120" s="23"/>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row>
    <row r="121" spans="1:246" s="2" customFormat="1" ht="15" hidden="1" x14ac:dyDescent="0.25">
      <c r="A121" s="2">
        <v>27</v>
      </c>
      <c r="B121" s="36">
        <f t="shared" ca="1" si="84"/>
        <v>46213</v>
      </c>
      <c r="C121" s="23">
        <f t="shared" si="87"/>
        <v>7494.4444444444398</v>
      </c>
      <c r="D121" s="23"/>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row>
    <row r="122" spans="1:246" s="2" customFormat="1" ht="15" hidden="1" x14ac:dyDescent="0.25">
      <c r="A122" s="2">
        <v>28</v>
      </c>
      <c r="B122" s="36">
        <f t="shared" ca="1" si="84"/>
        <v>46244</v>
      </c>
      <c r="C122" s="23">
        <f t="shared" si="87"/>
        <v>7474.9999999999945</v>
      </c>
      <c r="D122" s="23"/>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row>
    <row r="123" spans="1:246" s="2" customFormat="1" ht="15" hidden="1" x14ac:dyDescent="0.25">
      <c r="A123" s="2">
        <v>29</v>
      </c>
      <c r="B123" s="36">
        <f t="shared" ca="1" si="84"/>
        <v>46275</v>
      </c>
      <c r="C123" s="23">
        <f t="shared" si="87"/>
        <v>7455.5555555555493</v>
      </c>
      <c r="D123" s="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row>
    <row r="124" spans="1:246" s="2" customFormat="1" ht="15" hidden="1" x14ac:dyDescent="0.25">
      <c r="A124" s="2">
        <v>30</v>
      </c>
      <c r="B124" s="36">
        <f t="shared" ca="1" si="84"/>
        <v>46305</v>
      </c>
      <c r="C124" s="23">
        <f t="shared" si="87"/>
        <v>7436.111111111104</v>
      </c>
      <c r="D124" s="23"/>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row>
    <row r="125" spans="1:246" s="2" customFormat="1" ht="15" hidden="1" x14ac:dyDescent="0.25">
      <c r="A125" s="2">
        <v>31</v>
      </c>
      <c r="B125" s="36">
        <f t="shared" ca="1" si="84"/>
        <v>46336</v>
      </c>
      <c r="C125" s="23">
        <f t="shared" si="87"/>
        <v>7416.6666666666606</v>
      </c>
      <c r="D125" s="23"/>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row>
    <row r="126" spans="1:246" s="2" customFormat="1" ht="15" hidden="1" x14ac:dyDescent="0.25">
      <c r="A126" s="2">
        <v>32</v>
      </c>
      <c r="B126" s="36">
        <f t="shared" ca="1" si="84"/>
        <v>46366</v>
      </c>
      <c r="C126" s="23">
        <f t="shared" si="87"/>
        <v>7397.2222222222154</v>
      </c>
      <c r="D126" s="23"/>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row>
    <row r="127" spans="1:246" s="2" customFormat="1" ht="15" hidden="1" x14ac:dyDescent="0.25">
      <c r="A127" s="2">
        <v>33</v>
      </c>
      <c r="B127" s="36">
        <f t="shared" ca="1" si="84"/>
        <v>46397</v>
      </c>
      <c r="C127" s="23">
        <f t="shared" si="87"/>
        <v>7377.777777777771</v>
      </c>
      <c r="D127" s="23"/>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row>
    <row r="128" spans="1:246" s="2" customFormat="1" ht="15" hidden="1" x14ac:dyDescent="0.25">
      <c r="A128" s="2">
        <v>34</v>
      </c>
      <c r="B128" s="36">
        <f t="shared" ca="1" si="84"/>
        <v>46428</v>
      </c>
      <c r="C128" s="23">
        <f t="shared" si="87"/>
        <v>7358.3333333333267</v>
      </c>
      <c r="D128" s="23"/>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row>
    <row r="129" spans="1:246" s="2" customFormat="1" ht="15" hidden="1" x14ac:dyDescent="0.25">
      <c r="A129" s="2">
        <v>35</v>
      </c>
      <c r="B129" s="36">
        <f t="shared" ca="1" si="84"/>
        <v>46456</v>
      </c>
      <c r="C129" s="23">
        <f t="shared" si="87"/>
        <v>7338.8888888888814</v>
      </c>
      <c r="D129" s="23"/>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row>
    <row r="130" spans="1:246" s="2" customFormat="1" ht="15" hidden="1" x14ac:dyDescent="0.25">
      <c r="A130" s="2">
        <v>36</v>
      </c>
      <c r="B130" s="36">
        <f t="shared" ca="1" si="84"/>
        <v>46487</v>
      </c>
      <c r="C130" s="23">
        <f t="shared" si="87"/>
        <v>7319.4444444444371</v>
      </c>
      <c r="D130" s="23"/>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row>
    <row r="131" spans="1:246" s="2" customFormat="1" ht="15" hidden="1" x14ac:dyDescent="0.25">
      <c r="A131" s="2">
        <v>37</v>
      </c>
      <c r="B131" s="36">
        <f t="shared" ca="1" si="84"/>
        <v>46517</v>
      </c>
      <c r="C131" s="23">
        <f t="shared" ref="C131:C142" si="88">Q36</f>
        <v>9799.9999999999927</v>
      </c>
      <c r="D131" s="23"/>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row>
    <row r="132" spans="1:246" s="2" customFormat="1" ht="15" hidden="1" x14ac:dyDescent="0.25">
      <c r="A132" s="2">
        <v>38</v>
      </c>
      <c r="B132" s="36">
        <f t="shared" ca="1" si="84"/>
        <v>46548</v>
      </c>
      <c r="C132" s="23">
        <f t="shared" si="88"/>
        <v>7280.5555555555475</v>
      </c>
      <c r="D132" s="23"/>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row>
    <row r="133" spans="1:246" s="2" customFormat="1" ht="15" hidden="1" x14ac:dyDescent="0.25">
      <c r="A133" s="2">
        <v>39</v>
      </c>
      <c r="B133" s="36">
        <f t="shared" ca="1" si="84"/>
        <v>46578</v>
      </c>
      <c r="C133" s="23">
        <f t="shared" si="88"/>
        <v>7261.1111111111022</v>
      </c>
      <c r="D133" s="2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row>
    <row r="134" spans="1:246" s="2" customFormat="1" ht="15" hidden="1" x14ac:dyDescent="0.25">
      <c r="A134" s="2">
        <v>40</v>
      </c>
      <c r="B134" s="36">
        <f t="shared" ca="1" si="84"/>
        <v>46609</v>
      </c>
      <c r="C134" s="23">
        <f t="shared" si="88"/>
        <v>7241.6666666666588</v>
      </c>
      <c r="D134" s="23"/>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row>
    <row r="135" spans="1:246" s="2" customFormat="1" ht="15" hidden="1" x14ac:dyDescent="0.25">
      <c r="A135" s="2">
        <v>41</v>
      </c>
      <c r="B135" s="36">
        <f t="shared" ca="1" si="84"/>
        <v>46640</v>
      </c>
      <c r="C135" s="23">
        <f t="shared" si="88"/>
        <v>7222.2222222222135</v>
      </c>
      <c r="D135" s="23"/>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row>
    <row r="136" spans="1:246" s="2" customFormat="1" ht="15" hidden="1" x14ac:dyDescent="0.25">
      <c r="A136" s="2">
        <v>42</v>
      </c>
      <c r="B136" s="36">
        <f t="shared" ca="1" si="84"/>
        <v>46670</v>
      </c>
      <c r="C136" s="23">
        <f t="shared" si="88"/>
        <v>7202.7777777777683</v>
      </c>
      <c r="D136" s="23"/>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row>
    <row r="137" spans="1:246" s="2" customFormat="1" ht="15" hidden="1" x14ac:dyDescent="0.25">
      <c r="A137" s="2">
        <v>43</v>
      </c>
      <c r="B137" s="36">
        <f t="shared" ca="1" si="84"/>
        <v>46701</v>
      </c>
      <c r="C137" s="23">
        <f t="shared" si="88"/>
        <v>7183.3333333333239</v>
      </c>
      <c r="D137" s="23"/>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row>
    <row r="138" spans="1:246" s="2" customFormat="1" ht="15" hidden="1" x14ac:dyDescent="0.25">
      <c r="A138" s="2">
        <v>44</v>
      </c>
      <c r="B138" s="36">
        <f t="shared" ca="1" si="84"/>
        <v>46731</v>
      </c>
      <c r="C138" s="23">
        <f t="shared" si="88"/>
        <v>7163.8888888888796</v>
      </c>
      <c r="D138" s="23"/>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row>
    <row r="139" spans="1:246" s="2" customFormat="1" ht="15" hidden="1" x14ac:dyDescent="0.25">
      <c r="A139" s="2">
        <v>45</v>
      </c>
      <c r="B139" s="36">
        <f t="shared" ca="1" si="84"/>
        <v>46762</v>
      </c>
      <c r="C139" s="23">
        <f t="shared" si="88"/>
        <v>7144.4444444444343</v>
      </c>
      <c r="D139" s="23"/>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row>
    <row r="140" spans="1:246" s="2" customFormat="1" ht="15" hidden="1" x14ac:dyDescent="0.25">
      <c r="A140" s="2">
        <v>46</v>
      </c>
      <c r="B140" s="36">
        <f t="shared" ca="1" si="84"/>
        <v>46793</v>
      </c>
      <c r="C140" s="23">
        <f t="shared" si="88"/>
        <v>7124.99999999999</v>
      </c>
      <c r="D140" s="23"/>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row>
    <row r="141" spans="1:246" s="2" customFormat="1" ht="15" hidden="1" x14ac:dyDescent="0.25">
      <c r="A141" s="2">
        <v>47</v>
      </c>
      <c r="B141" s="36">
        <f t="shared" ca="1" si="84"/>
        <v>46822</v>
      </c>
      <c r="C141" s="23">
        <f t="shared" si="88"/>
        <v>7105.5555555555457</v>
      </c>
      <c r="D141" s="23"/>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row>
    <row r="142" spans="1:246" s="2" customFormat="1" ht="15" hidden="1" x14ac:dyDescent="0.25">
      <c r="A142" s="2">
        <v>48</v>
      </c>
      <c r="B142" s="36">
        <f t="shared" ca="1" si="84"/>
        <v>46853</v>
      </c>
      <c r="C142" s="23">
        <f t="shared" si="88"/>
        <v>7086.1111111111004</v>
      </c>
      <c r="D142" s="23"/>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row>
    <row r="143" spans="1:246" s="2" customFormat="1" ht="15" hidden="1" x14ac:dyDescent="0.25">
      <c r="A143" s="2">
        <v>49</v>
      </c>
      <c r="B143" s="36">
        <f t="shared" ca="1" si="84"/>
        <v>46883</v>
      </c>
      <c r="C143" s="23">
        <f t="shared" ref="C143:C154" si="89">U36</f>
        <v>9566.666666666657</v>
      </c>
      <c r="D143" s="2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row>
    <row r="144" spans="1:246" s="2" customFormat="1" ht="15" hidden="1" x14ac:dyDescent="0.25">
      <c r="A144" s="2">
        <v>50</v>
      </c>
      <c r="B144" s="36">
        <f t="shared" ca="1" si="84"/>
        <v>46914</v>
      </c>
      <c r="C144" s="23">
        <f t="shared" si="89"/>
        <v>7047.2222222222117</v>
      </c>
      <c r="D144" s="23"/>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row>
    <row r="145" spans="1:246" s="2" customFormat="1" ht="15" hidden="1" x14ac:dyDescent="0.25">
      <c r="A145" s="2">
        <v>51</v>
      </c>
      <c r="B145" s="36">
        <f t="shared" ca="1" si="84"/>
        <v>46944</v>
      </c>
      <c r="C145" s="23">
        <f t="shared" si="89"/>
        <v>7027.7777777777665</v>
      </c>
      <c r="D145" s="23"/>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row>
    <row r="146" spans="1:246" s="2" customFormat="1" ht="15" hidden="1" x14ac:dyDescent="0.25">
      <c r="A146" s="2">
        <v>52</v>
      </c>
      <c r="B146" s="36">
        <f t="shared" ca="1" si="84"/>
        <v>46975</v>
      </c>
      <c r="C146" s="23">
        <f t="shared" si="89"/>
        <v>7008.3333333333221</v>
      </c>
      <c r="D146" s="23"/>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row>
    <row r="147" spans="1:246" s="2" customFormat="1" ht="15" hidden="1" x14ac:dyDescent="0.25">
      <c r="A147" s="2">
        <v>53</v>
      </c>
      <c r="B147" s="36">
        <f t="shared" ca="1" si="84"/>
        <v>47006</v>
      </c>
      <c r="C147" s="23">
        <f t="shared" si="89"/>
        <v>6988.8888888888778</v>
      </c>
      <c r="D147" s="23"/>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row>
    <row r="148" spans="1:246" s="2" customFormat="1" ht="15" hidden="1" x14ac:dyDescent="0.25">
      <c r="A148" s="2">
        <v>54</v>
      </c>
      <c r="B148" s="36">
        <f t="shared" ca="1" si="84"/>
        <v>47036</v>
      </c>
      <c r="C148" s="23">
        <f t="shared" si="89"/>
        <v>6969.4444444444325</v>
      </c>
      <c r="D148" s="23"/>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row>
    <row r="149" spans="1:246" s="2" customFormat="1" ht="15" hidden="1" x14ac:dyDescent="0.25">
      <c r="A149" s="2">
        <v>55</v>
      </c>
      <c r="B149" s="36">
        <f t="shared" ca="1" si="84"/>
        <v>47067</v>
      </c>
      <c r="C149" s="23">
        <f t="shared" si="89"/>
        <v>6949.9999999999882</v>
      </c>
      <c r="D149" s="23"/>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row>
    <row r="150" spans="1:246" s="2" customFormat="1" ht="15" hidden="1" x14ac:dyDescent="0.25">
      <c r="A150" s="2">
        <v>56</v>
      </c>
      <c r="B150" s="36">
        <f t="shared" ca="1" si="84"/>
        <v>47097</v>
      </c>
      <c r="C150" s="23">
        <f t="shared" si="89"/>
        <v>6930.5555555555438</v>
      </c>
      <c r="D150" s="23"/>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row>
    <row r="151" spans="1:246" s="2" customFormat="1" ht="15" hidden="1" x14ac:dyDescent="0.25">
      <c r="A151" s="2">
        <v>57</v>
      </c>
      <c r="B151" s="36">
        <f t="shared" ca="1" si="84"/>
        <v>47128</v>
      </c>
      <c r="C151" s="23">
        <f t="shared" si="89"/>
        <v>6911.1111111110986</v>
      </c>
      <c r="D151" s="23"/>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row>
    <row r="152" spans="1:246" s="2" customFormat="1" ht="15" hidden="1" x14ac:dyDescent="0.25">
      <c r="A152" s="2">
        <v>58</v>
      </c>
      <c r="B152" s="36">
        <f t="shared" ca="1" si="84"/>
        <v>47159</v>
      </c>
      <c r="C152" s="23">
        <f t="shared" si="89"/>
        <v>6891.6666666666542</v>
      </c>
      <c r="D152" s="23"/>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row>
    <row r="153" spans="1:246" s="2" customFormat="1" ht="15" hidden="1" x14ac:dyDescent="0.25">
      <c r="A153" s="2">
        <v>59</v>
      </c>
      <c r="B153" s="36">
        <f t="shared" ca="1" si="84"/>
        <v>47187</v>
      </c>
      <c r="C153" s="23">
        <f t="shared" si="89"/>
        <v>6872.2222222222099</v>
      </c>
      <c r="D153" s="2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row>
    <row r="154" spans="1:246" s="2" customFormat="1" ht="15" hidden="1" x14ac:dyDescent="0.25">
      <c r="A154" s="2">
        <v>60</v>
      </c>
      <c r="B154" s="36">
        <f t="shared" ca="1" si="84"/>
        <v>47218</v>
      </c>
      <c r="C154" s="23">
        <f t="shared" si="89"/>
        <v>6852.7777777777646</v>
      </c>
      <c r="D154" s="23"/>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row>
    <row r="155" spans="1:246" s="2" customFormat="1" ht="15" hidden="1" x14ac:dyDescent="0.25">
      <c r="A155" s="2">
        <v>61</v>
      </c>
      <c r="B155" s="36">
        <f t="shared" ca="1" si="84"/>
        <v>47248</v>
      </c>
      <c r="C155" s="23">
        <f t="shared" ref="C155:C166" si="90">Y36</f>
        <v>9333.3333333333194</v>
      </c>
      <c r="D155" s="23"/>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row>
    <row r="156" spans="1:246" s="2" customFormat="1" ht="15" hidden="1" x14ac:dyDescent="0.25">
      <c r="A156" s="2">
        <v>62</v>
      </c>
      <c r="B156" s="36">
        <f t="shared" ca="1" si="84"/>
        <v>47279</v>
      </c>
      <c r="C156" s="23">
        <f t="shared" si="90"/>
        <v>6813.888888888876</v>
      </c>
      <c r="D156" s="23"/>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row>
    <row r="157" spans="1:246" s="2" customFormat="1" ht="15" hidden="1" x14ac:dyDescent="0.25">
      <c r="A157" s="2">
        <v>63</v>
      </c>
      <c r="B157" s="36">
        <f t="shared" ca="1" si="84"/>
        <v>47309</v>
      </c>
      <c r="C157" s="23">
        <f t="shared" si="90"/>
        <v>6794.4444444444307</v>
      </c>
      <c r="D157" s="23"/>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row>
    <row r="158" spans="1:246" s="2" customFormat="1" ht="15" hidden="1" x14ac:dyDescent="0.25">
      <c r="A158" s="2">
        <v>64</v>
      </c>
      <c r="B158" s="36">
        <f t="shared" ca="1" si="84"/>
        <v>47340</v>
      </c>
      <c r="C158" s="23">
        <f t="shared" si="90"/>
        <v>6774.9999999999854</v>
      </c>
      <c r="D158" s="23"/>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row>
    <row r="159" spans="1:246" s="2" customFormat="1" ht="15" hidden="1" x14ac:dyDescent="0.25">
      <c r="A159" s="2">
        <v>65</v>
      </c>
      <c r="B159" s="36">
        <f t="shared" ref="B159:B222" ca="1" si="91">EDATE(B158,1)</f>
        <v>47371</v>
      </c>
      <c r="C159" s="23">
        <f t="shared" si="90"/>
        <v>6755.555555555542</v>
      </c>
      <c r="D159" s="23"/>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row>
    <row r="160" spans="1:246" s="2" customFormat="1" ht="15" hidden="1" x14ac:dyDescent="0.25">
      <c r="A160" s="2">
        <v>66</v>
      </c>
      <c r="B160" s="36">
        <f t="shared" ca="1" si="91"/>
        <v>47401</v>
      </c>
      <c r="C160" s="23">
        <f t="shared" si="90"/>
        <v>6736.1111111110968</v>
      </c>
      <c r="D160" s="23"/>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row>
    <row r="161" spans="1:246" s="2" customFormat="1" ht="15" hidden="1" x14ac:dyDescent="0.25">
      <c r="A161" s="2">
        <v>67</v>
      </c>
      <c r="B161" s="36">
        <f t="shared" ca="1" si="91"/>
        <v>47432</v>
      </c>
      <c r="C161" s="23">
        <f t="shared" si="90"/>
        <v>6716.6666666666515</v>
      </c>
      <c r="D161" s="23"/>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row>
    <row r="162" spans="1:246" s="2" customFormat="1" ht="15" hidden="1" x14ac:dyDescent="0.25">
      <c r="A162" s="2">
        <v>68</v>
      </c>
      <c r="B162" s="36">
        <f t="shared" ca="1" si="91"/>
        <v>47462</v>
      </c>
      <c r="C162" s="23">
        <f t="shared" si="90"/>
        <v>6697.2222222222072</v>
      </c>
      <c r="D162" s="23"/>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row>
    <row r="163" spans="1:246" s="2" customFormat="1" ht="15" hidden="1" x14ac:dyDescent="0.25">
      <c r="A163" s="2">
        <v>69</v>
      </c>
      <c r="B163" s="36">
        <f t="shared" ca="1" si="91"/>
        <v>47493</v>
      </c>
      <c r="C163" s="23">
        <f t="shared" si="90"/>
        <v>6677.7777777777628</v>
      </c>
      <c r="D163" s="2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row>
    <row r="164" spans="1:246" s="2" customFormat="1" ht="15" hidden="1" x14ac:dyDescent="0.25">
      <c r="A164" s="2">
        <v>70</v>
      </c>
      <c r="B164" s="36">
        <f t="shared" ca="1" si="91"/>
        <v>47524</v>
      </c>
      <c r="C164" s="23">
        <f t="shared" si="90"/>
        <v>6658.3333333333176</v>
      </c>
      <c r="D164" s="23"/>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row>
    <row r="165" spans="1:246" s="2" customFormat="1" ht="15" hidden="1" x14ac:dyDescent="0.25">
      <c r="A165" s="2">
        <v>71</v>
      </c>
      <c r="B165" s="36">
        <f t="shared" ca="1" si="91"/>
        <v>47552</v>
      </c>
      <c r="C165" s="23">
        <f t="shared" si="90"/>
        <v>6638.8888888888732</v>
      </c>
      <c r="D165" s="23"/>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row>
    <row r="166" spans="1:246" s="2" customFormat="1" ht="15" hidden="1" x14ac:dyDescent="0.25">
      <c r="A166" s="2">
        <v>72</v>
      </c>
      <c r="B166" s="36">
        <f t="shared" ca="1" si="91"/>
        <v>47583</v>
      </c>
      <c r="C166" s="23">
        <f t="shared" si="90"/>
        <v>6619.4444444444289</v>
      </c>
      <c r="D166" s="23"/>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row>
    <row r="167" spans="1:246" s="2" customFormat="1" ht="15" hidden="1" x14ac:dyDescent="0.25">
      <c r="A167" s="2">
        <v>73</v>
      </c>
      <c r="B167" s="36">
        <f t="shared" ca="1" si="91"/>
        <v>47613</v>
      </c>
      <c r="C167" s="23">
        <f t="shared" ref="C167:C178" si="92">AC36</f>
        <v>9099.9999999999836</v>
      </c>
      <c r="D167" s="23"/>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row>
    <row r="168" spans="1:246" s="2" customFormat="1" ht="15" hidden="1" x14ac:dyDescent="0.25">
      <c r="A168" s="2">
        <v>74</v>
      </c>
      <c r="B168" s="36">
        <f t="shared" ca="1" si="91"/>
        <v>47644</v>
      </c>
      <c r="C168" s="23">
        <f t="shared" si="92"/>
        <v>6580.5555555555393</v>
      </c>
      <c r="D168" s="23"/>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row>
    <row r="169" spans="1:246" s="2" customFormat="1" ht="15" hidden="1" x14ac:dyDescent="0.25">
      <c r="A169" s="2">
        <v>75</v>
      </c>
      <c r="B169" s="36">
        <f t="shared" ca="1" si="91"/>
        <v>47674</v>
      </c>
      <c r="C169" s="23">
        <f t="shared" si="92"/>
        <v>6561.1111111110949</v>
      </c>
      <c r="D169" s="23"/>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row>
    <row r="170" spans="1:246" s="2" customFormat="1" ht="15" hidden="1" x14ac:dyDescent="0.25">
      <c r="A170" s="2">
        <v>76</v>
      </c>
      <c r="B170" s="36">
        <f t="shared" ca="1" si="91"/>
        <v>47705</v>
      </c>
      <c r="C170" s="23">
        <f t="shared" si="92"/>
        <v>6541.6666666666497</v>
      </c>
      <c r="D170" s="23"/>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row>
    <row r="171" spans="1:246" s="2" customFormat="1" ht="15" hidden="1" x14ac:dyDescent="0.25">
      <c r="A171" s="2">
        <v>77</v>
      </c>
      <c r="B171" s="36">
        <f t="shared" ca="1" si="91"/>
        <v>47736</v>
      </c>
      <c r="C171" s="23">
        <f t="shared" si="92"/>
        <v>6522.2222222222053</v>
      </c>
      <c r="D171" s="23"/>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row>
    <row r="172" spans="1:246" s="2" customFormat="1" ht="15" hidden="1" x14ac:dyDescent="0.25">
      <c r="A172" s="2">
        <v>78</v>
      </c>
      <c r="B172" s="36">
        <f t="shared" ca="1" si="91"/>
        <v>47766</v>
      </c>
      <c r="C172" s="23">
        <f t="shared" si="92"/>
        <v>6502.777777777761</v>
      </c>
      <c r="D172" s="23"/>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row>
    <row r="173" spans="1:246" s="2" customFormat="1" ht="15" hidden="1" x14ac:dyDescent="0.25">
      <c r="A173" s="2">
        <v>79</v>
      </c>
      <c r="B173" s="36">
        <f t="shared" ca="1" si="91"/>
        <v>47797</v>
      </c>
      <c r="C173" s="23">
        <f t="shared" si="92"/>
        <v>6483.3333333333157</v>
      </c>
      <c r="D173" s="2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row>
    <row r="174" spans="1:246" s="2" customFormat="1" ht="15" hidden="1" x14ac:dyDescent="0.25">
      <c r="A174" s="2">
        <v>80</v>
      </c>
      <c r="B174" s="36">
        <f t="shared" ca="1" si="91"/>
        <v>47827</v>
      </c>
      <c r="C174" s="23">
        <f t="shared" si="92"/>
        <v>6463.8888888888714</v>
      </c>
      <c r="D174" s="23"/>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row>
    <row r="175" spans="1:246" s="2" customFormat="1" ht="15" hidden="1" x14ac:dyDescent="0.25">
      <c r="A175" s="2">
        <v>81</v>
      </c>
      <c r="B175" s="36">
        <f t="shared" ca="1" si="91"/>
        <v>47858</v>
      </c>
      <c r="C175" s="23">
        <f t="shared" si="92"/>
        <v>6444.4444444444271</v>
      </c>
      <c r="D175" s="23"/>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row>
    <row r="176" spans="1:246" s="2" customFormat="1" ht="15" hidden="1" x14ac:dyDescent="0.25">
      <c r="A176" s="2">
        <v>82</v>
      </c>
      <c r="B176" s="36">
        <f t="shared" ca="1" si="91"/>
        <v>47889</v>
      </c>
      <c r="C176" s="23">
        <f t="shared" si="92"/>
        <v>6424.9999999999818</v>
      </c>
      <c r="D176" s="23"/>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row>
    <row r="177" spans="1:246" s="2" customFormat="1" ht="15" hidden="1" x14ac:dyDescent="0.25">
      <c r="A177" s="2">
        <v>83</v>
      </c>
      <c r="B177" s="36">
        <f t="shared" ca="1" si="91"/>
        <v>47917</v>
      </c>
      <c r="C177" s="23">
        <f t="shared" si="92"/>
        <v>6405.5555555555375</v>
      </c>
      <c r="D177" s="23"/>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row>
    <row r="178" spans="1:246" s="2" customFormat="1" ht="15" hidden="1" x14ac:dyDescent="0.25">
      <c r="A178" s="2">
        <v>84</v>
      </c>
      <c r="B178" s="36">
        <f t="shared" ca="1" si="91"/>
        <v>47948</v>
      </c>
      <c r="C178" s="23">
        <f t="shared" si="92"/>
        <v>6386.1111111110931</v>
      </c>
      <c r="D178" s="23"/>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row>
    <row r="179" spans="1:246" s="2" customFormat="1" ht="15" hidden="1" x14ac:dyDescent="0.25">
      <c r="A179" s="2">
        <v>85</v>
      </c>
      <c r="B179" s="36">
        <f t="shared" ca="1" si="91"/>
        <v>47978</v>
      </c>
      <c r="C179" s="23">
        <f t="shared" ref="C179:C190" si="93">E51</f>
        <v>8866.6666666666497</v>
      </c>
      <c r="D179" s="23"/>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row>
    <row r="180" spans="1:246" s="2" customFormat="1" ht="15" hidden="1" x14ac:dyDescent="0.25">
      <c r="A180" s="2">
        <v>86</v>
      </c>
      <c r="B180" s="36">
        <f t="shared" ca="1" si="91"/>
        <v>48009</v>
      </c>
      <c r="C180" s="23">
        <f t="shared" si="93"/>
        <v>6347.2222222222044</v>
      </c>
      <c r="D180" s="23"/>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row>
    <row r="181" spans="1:246" s="2" customFormat="1" ht="15" hidden="1" x14ac:dyDescent="0.25">
      <c r="A181" s="2">
        <v>87</v>
      </c>
      <c r="B181" s="36">
        <f t="shared" ca="1" si="91"/>
        <v>48039</v>
      </c>
      <c r="C181" s="23">
        <f t="shared" si="93"/>
        <v>6327.7777777777601</v>
      </c>
      <c r="D181" s="23"/>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row>
    <row r="182" spans="1:246" s="2" customFormat="1" ht="15" hidden="1" x14ac:dyDescent="0.25">
      <c r="A182" s="2">
        <v>88</v>
      </c>
      <c r="B182" s="36">
        <f t="shared" ca="1" si="91"/>
        <v>48070</v>
      </c>
      <c r="C182" s="23">
        <f t="shared" si="93"/>
        <v>6308.3333333333157</v>
      </c>
      <c r="D182" s="23"/>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row>
    <row r="183" spans="1:246" s="2" customFormat="1" ht="15" hidden="1" x14ac:dyDescent="0.25">
      <c r="A183" s="2">
        <v>89</v>
      </c>
      <c r="B183" s="36">
        <f t="shared" ca="1" si="91"/>
        <v>48101</v>
      </c>
      <c r="C183" s="23">
        <f t="shared" si="93"/>
        <v>6288.8888888888714</v>
      </c>
      <c r="D183" s="2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row>
    <row r="184" spans="1:246" s="2" customFormat="1" ht="15" hidden="1" x14ac:dyDescent="0.25">
      <c r="A184" s="2">
        <v>90</v>
      </c>
      <c r="B184" s="36">
        <f t="shared" ca="1" si="91"/>
        <v>48131</v>
      </c>
      <c r="C184" s="23">
        <f t="shared" si="93"/>
        <v>6269.4444444444271</v>
      </c>
      <c r="D184" s="23"/>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row>
    <row r="185" spans="1:246" s="2" customFormat="1" ht="15" hidden="1" x14ac:dyDescent="0.25">
      <c r="A185" s="2">
        <v>91</v>
      </c>
      <c r="B185" s="36">
        <f t="shared" ca="1" si="91"/>
        <v>48162</v>
      </c>
      <c r="C185" s="23">
        <f t="shared" si="93"/>
        <v>6249.9999999999827</v>
      </c>
      <c r="D185" s="23"/>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row>
    <row r="186" spans="1:246" s="2" customFormat="1" ht="15" hidden="1" x14ac:dyDescent="0.25">
      <c r="A186" s="2">
        <v>92</v>
      </c>
      <c r="B186" s="36">
        <f t="shared" ca="1" si="91"/>
        <v>48192</v>
      </c>
      <c r="C186" s="23">
        <f t="shared" si="93"/>
        <v>6230.5555555555384</v>
      </c>
      <c r="D186" s="23"/>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row>
    <row r="187" spans="1:246" s="2" customFormat="1" ht="15" hidden="1" x14ac:dyDescent="0.25">
      <c r="A187" s="2">
        <v>93</v>
      </c>
      <c r="B187" s="36">
        <f t="shared" ca="1" si="91"/>
        <v>48223</v>
      </c>
      <c r="C187" s="23">
        <f t="shared" si="93"/>
        <v>6211.111111111094</v>
      </c>
      <c r="D187" s="23"/>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row>
    <row r="188" spans="1:246" s="2" customFormat="1" ht="15" hidden="1" x14ac:dyDescent="0.25">
      <c r="A188" s="2">
        <v>94</v>
      </c>
      <c r="B188" s="36">
        <f t="shared" ca="1" si="91"/>
        <v>48254</v>
      </c>
      <c r="C188" s="23">
        <f t="shared" si="93"/>
        <v>6191.6666666666497</v>
      </c>
      <c r="D188" s="23"/>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row>
    <row r="189" spans="1:246" s="2" customFormat="1" ht="15" hidden="1" x14ac:dyDescent="0.25">
      <c r="A189" s="2">
        <v>95</v>
      </c>
      <c r="B189" s="36">
        <f t="shared" ca="1" si="91"/>
        <v>48283</v>
      </c>
      <c r="C189" s="23">
        <f t="shared" si="93"/>
        <v>6172.2222222222053</v>
      </c>
      <c r="D189" s="23"/>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row>
    <row r="190" spans="1:246" s="2" customFormat="1" ht="15" hidden="1" x14ac:dyDescent="0.25">
      <c r="A190" s="2">
        <v>96</v>
      </c>
      <c r="B190" s="36">
        <f t="shared" ca="1" si="91"/>
        <v>48314</v>
      </c>
      <c r="C190" s="23">
        <f t="shared" si="93"/>
        <v>6152.777777777761</v>
      </c>
      <c r="D190" s="23"/>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row>
    <row r="191" spans="1:246" s="2" customFormat="1" ht="15" hidden="1" x14ac:dyDescent="0.25">
      <c r="A191" s="2">
        <v>97</v>
      </c>
      <c r="B191" s="36">
        <f t="shared" ca="1" si="91"/>
        <v>48344</v>
      </c>
      <c r="C191" s="23">
        <f t="shared" ref="C191:C202" si="94">I51</f>
        <v>8633.3333333333176</v>
      </c>
      <c r="D191" s="23"/>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row>
    <row r="192" spans="1:246" s="2" customFormat="1" ht="15" hidden="1" x14ac:dyDescent="0.25">
      <c r="A192" s="2">
        <v>98</v>
      </c>
      <c r="B192" s="36">
        <f t="shared" ca="1" si="91"/>
        <v>48375</v>
      </c>
      <c r="C192" s="23">
        <f t="shared" si="94"/>
        <v>6113.8888888888723</v>
      </c>
      <c r="D192" s="23"/>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row>
    <row r="193" spans="1:246" s="2" customFormat="1" ht="15" hidden="1" x14ac:dyDescent="0.25">
      <c r="A193" s="2">
        <v>99</v>
      </c>
      <c r="B193" s="36">
        <f t="shared" ca="1" si="91"/>
        <v>48405</v>
      </c>
      <c r="C193" s="23">
        <f t="shared" si="94"/>
        <v>6094.444444444428</v>
      </c>
      <c r="D193" s="2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row>
    <row r="194" spans="1:246" s="2" customFormat="1" ht="15" hidden="1" x14ac:dyDescent="0.25">
      <c r="A194" s="2">
        <v>100</v>
      </c>
      <c r="B194" s="36">
        <f t="shared" ca="1" si="91"/>
        <v>48436</v>
      </c>
      <c r="C194" s="23">
        <f t="shared" si="94"/>
        <v>6074.9999999999836</v>
      </c>
      <c r="D194" s="23"/>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row>
    <row r="195" spans="1:246" s="2" customFormat="1" ht="15" hidden="1" x14ac:dyDescent="0.25">
      <c r="A195" s="2">
        <v>101</v>
      </c>
      <c r="B195" s="36">
        <f t="shared" ca="1" si="91"/>
        <v>48467</v>
      </c>
      <c r="C195" s="23">
        <f t="shared" si="94"/>
        <v>6055.5555555555393</v>
      </c>
      <c r="D195" s="23"/>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row>
    <row r="196" spans="1:246" s="2" customFormat="1" ht="15" hidden="1" x14ac:dyDescent="0.25">
      <c r="A196" s="2">
        <v>102</v>
      </c>
      <c r="B196" s="36">
        <f t="shared" ca="1" si="91"/>
        <v>48497</v>
      </c>
      <c r="C196" s="23">
        <f t="shared" si="94"/>
        <v>6036.1111111110949</v>
      </c>
      <c r="D196" s="23"/>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row>
    <row r="197" spans="1:246" s="2" customFormat="1" ht="15" hidden="1" x14ac:dyDescent="0.25">
      <c r="A197" s="2">
        <v>103</v>
      </c>
      <c r="B197" s="36">
        <f t="shared" ca="1" si="91"/>
        <v>48528</v>
      </c>
      <c r="C197" s="23">
        <f t="shared" si="94"/>
        <v>6016.6666666666506</v>
      </c>
      <c r="D197" s="23"/>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row>
    <row r="198" spans="1:246" s="2" customFormat="1" ht="15" hidden="1" x14ac:dyDescent="0.25">
      <c r="A198" s="2">
        <v>104</v>
      </c>
      <c r="B198" s="36">
        <f t="shared" ca="1" si="91"/>
        <v>48558</v>
      </c>
      <c r="C198" s="23">
        <f t="shared" si="94"/>
        <v>5997.2222222222063</v>
      </c>
      <c r="D198" s="23"/>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row>
    <row r="199" spans="1:246" s="2" customFormat="1" ht="15" hidden="1" x14ac:dyDescent="0.25">
      <c r="A199" s="2">
        <v>105</v>
      </c>
      <c r="B199" s="36">
        <f t="shared" ca="1" si="91"/>
        <v>48589</v>
      </c>
      <c r="C199" s="23">
        <f t="shared" si="94"/>
        <v>5977.7777777777619</v>
      </c>
      <c r="D199" s="23"/>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row>
    <row r="200" spans="1:246" s="2" customFormat="1" ht="15" hidden="1" x14ac:dyDescent="0.25">
      <c r="A200" s="2">
        <v>106</v>
      </c>
      <c r="B200" s="36">
        <f t="shared" ca="1" si="91"/>
        <v>48620</v>
      </c>
      <c r="C200" s="23">
        <f t="shared" si="94"/>
        <v>5958.3333333333176</v>
      </c>
      <c r="D200" s="23"/>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row>
    <row r="201" spans="1:246" s="2" customFormat="1" ht="15" hidden="1" x14ac:dyDescent="0.25">
      <c r="A201" s="2">
        <v>107</v>
      </c>
      <c r="B201" s="36">
        <f t="shared" ca="1" si="91"/>
        <v>48648</v>
      </c>
      <c r="C201" s="23">
        <f t="shared" si="94"/>
        <v>5938.8888888888732</v>
      </c>
      <c r="D201" s="23"/>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row>
    <row r="202" spans="1:246" s="2" customFormat="1" ht="15" hidden="1" x14ac:dyDescent="0.25">
      <c r="A202" s="2">
        <v>108</v>
      </c>
      <c r="B202" s="36">
        <f t="shared" ca="1" si="91"/>
        <v>48679</v>
      </c>
      <c r="C202" s="23">
        <f t="shared" si="94"/>
        <v>5919.4444444444289</v>
      </c>
      <c r="D202" s="23"/>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row>
    <row r="203" spans="1:246" s="2" customFormat="1" ht="15" hidden="1" x14ac:dyDescent="0.25">
      <c r="A203" s="2">
        <v>109</v>
      </c>
      <c r="B203" s="36">
        <f t="shared" ca="1" si="91"/>
        <v>48709</v>
      </c>
      <c r="C203" s="23">
        <f t="shared" ref="C203:C214" si="95">M51</f>
        <v>8399.9999999999854</v>
      </c>
      <c r="D203" s="2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row>
    <row r="204" spans="1:246" s="2" customFormat="1" ht="15" hidden="1" x14ac:dyDescent="0.25">
      <c r="A204" s="2">
        <v>110</v>
      </c>
      <c r="B204" s="36">
        <f t="shared" ca="1" si="91"/>
        <v>48740</v>
      </c>
      <c r="C204" s="23">
        <f t="shared" si="95"/>
        <v>5880.5555555555402</v>
      </c>
      <c r="D204" s="23"/>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row>
    <row r="205" spans="1:246" s="2" customFormat="1" ht="15" hidden="1" x14ac:dyDescent="0.25">
      <c r="A205" s="2">
        <v>111</v>
      </c>
      <c r="B205" s="36">
        <f t="shared" ca="1" si="91"/>
        <v>48770</v>
      </c>
      <c r="C205" s="23">
        <f t="shared" si="95"/>
        <v>5861.1111111110959</v>
      </c>
      <c r="D205" s="23"/>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row>
    <row r="206" spans="1:246" s="2" customFormat="1" ht="15" hidden="1" x14ac:dyDescent="0.25">
      <c r="A206" s="2">
        <v>112</v>
      </c>
      <c r="B206" s="36">
        <f t="shared" ca="1" si="91"/>
        <v>48801</v>
      </c>
      <c r="C206" s="23">
        <f t="shared" si="95"/>
        <v>5841.6666666666515</v>
      </c>
      <c r="D206" s="23"/>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row>
    <row r="207" spans="1:246" s="2" customFormat="1" ht="15" hidden="1" x14ac:dyDescent="0.25">
      <c r="A207" s="2">
        <v>113</v>
      </c>
      <c r="B207" s="36">
        <f t="shared" ca="1" si="91"/>
        <v>48832</v>
      </c>
      <c r="C207" s="23">
        <f t="shared" si="95"/>
        <v>5822.2222222222072</v>
      </c>
      <c r="D207" s="23"/>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row>
    <row r="208" spans="1:246" s="2" customFormat="1" ht="15" hidden="1" x14ac:dyDescent="0.25">
      <c r="A208" s="2">
        <v>114</v>
      </c>
      <c r="B208" s="36">
        <f t="shared" ca="1" si="91"/>
        <v>48862</v>
      </c>
      <c r="C208" s="23">
        <f t="shared" si="95"/>
        <v>5802.7777777777628</v>
      </c>
      <c r="D208" s="23"/>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row>
    <row r="209" spans="1:246" s="2" customFormat="1" ht="15" hidden="1" x14ac:dyDescent="0.25">
      <c r="A209" s="2">
        <v>115</v>
      </c>
      <c r="B209" s="36">
        <f t="shared" ca="1" si="91"/>
        <v>48893</v>
      </c>
      <c r="C209" s="23">
        <f t="shared" si="95"/>
        <v>5783.3333333333185</v>
      </c>
      <c r="D209" s="23"/>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row>
    <row r="210" spans="1:246" s="2" customFormat="1" ht="15" hidden="1" x14ac:dyDescent="0.25">
      <c r="A210" s="2">
        <v>116</v>
      </c>
      <c r="B210" s="36">
        <f t="shared" ca="1" si="91"/>
        <v>48923</v>
      </c>
      <c r="C210" s="23">
        <f t="shared" si="95"/>
        <v>5763.8888888888741</v>
      </c>
      <c r="D210" s="23"/>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row>
    <row r="211" spans="1:246" s="2" customFormat="1" ht="15" hidden="1" x14ac:dyDescent="0.25">
      <c r="A211" s="2">
        <v>117</v>
      </c>
      <c r="B211" s="36">
        <f t="shared" ca="1" si="91"/>
        <v>48954</v>
      </c>
      <c r="C211" s="23">
        <f t="shared" si="95"/>
        <v>5744.4444444444298</v>
      </c>
      <c r="D211" s="23"/>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row>
    <row r="212" spans="1:246" s="2" customFormat="1" ht="15" hidden="1" x14ac:dyDescent="0.25">
      <c r="A212" s="2">
        <v>118</v>
      </c>
      <c r="B212" s="36">
        <f t="shared" ca="1" si="91"/>
        <v>48985</v>
      </c>
      <c r="C212" s="23">
        <f t="shared" si="95"/>
        <v>5724.9999999999854</v>
      </c>
      <c r="D212" s="23"/>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row>
    <row r="213" spans="1:246" s="2" customFormat="1" ht="15" hidden="1" x14ac:dyDescent="0.25">
      <c r="A213" s="2">
        <v>119</v>
      </c>
      <c r="B213" s="36">
        <f t="shared" ca="1" si="91"/>
        <v>49013</v>
      </c>
      <c r="C213" s="23">
        <f t="shared" si="95"/>
        <v>5705.5555555555411</v>
      </c>
      <c r="D213" s="2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row>
    <row r="214" spans="1:246" s="2" customFormat="1" ht="15" hidden="1" x14ac:dyDescent="0.25">
      <c r="A214" s="2">
        <v>120</v>
      </c>
      <c r="B214" s="36">
        <f t="shared" ca="1" si="91"/>
        <v>49044</v>
      </c>
      <c r="C214" s="23">
        <f t="shared" si="95"/>
        <v>5686.1111111110968</v>
      </c>
      <c r="D214" s="23"/>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row>
    <row r="215" spans="1:246" s="2" customFormat="1" ht="15" hidden="1" x14ac:dyDescent="0.25">
      <c r="A215" s="2">
        <v>121</v>
      </c>
      <c r="B215" s="36">
        <f t="shared" ca="1" si="91"/>
        <v>49074</v>
      </c>
      <c r="C215" s="28">
        <f t="shared" ref="C215:C226" si="96">Q51</f>
        <v>8166.6666666666533</v>
      </c>
      <c r="D215" s="23"/>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row>
    <row r="216" spans="1:246" s="2" customFormat="1" ht="15" hidden="1" x14ac:dyDescent="0.25">
      <c r="A216" s="2">
        <v>122</v>
      </c>
      <c r="B216" s="36">
        <f t="shared" ca="1" si="91"/>
        <v>49105</v>
      </c>
      <c r="C216" s="28">
        <f t="shared" si="96"/>
        <v>5647.2222222222081</v>
      </c>
      <c r="D216" s="23"/>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row>
    <row r="217" spans="1:246" s="2" customFormat="1" ht="15" hidden="1" x14ac:dyDescent="0.25">
      <c r="A217" s="2">
        <v>123</v>
      </c>
      <c r="B217" s="36">
        <f t="shared" ca="1" si="91"/>
        <v>49135</v>
      </c>
      <c r="C217" s="28">
        <f t="shared" si="96"/>
        <v>5627.7777777777646</v>
      </c>
      <c r="D217" s="23"/>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row>
    <row r="218" spans="1:246" s="2" customFormat="1" ht="15" hidden="1" x14ac:dyDescent="0.25">
      <c r="A218" s="2">
        <v>124</v>
      </c>
      <c r="B218" s="36">
        <f t="shared" ca="1" si="91"/>
        <v>49166</v>
      </c>
      <c r="C218" s="28">
        <f t="shared" si="96"/>
        <v>5608.3333333333194</v>
      </c>
      <c r="D218" s="23"/>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row>
    <row r="219" spans="1:246" s="2" customFormat="1" ht="15" hidden="1" x14ac:dyDescent="0.25">
      <c r="A219" s="2">
        <v>125</v>
      </c>
      <c r="B219" s="36">
        <f t="shared" ca="1" si="91"/>
        <v>49197</v>
      </c>
      <c r="C219" s="28">
        <f t="shared" si="96"/>
        <v>5588.888888888876</v>
      </c>
      <c r="D219" s="23"/>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row>
    <row r="220" spans="1:246" s="2" customFormat="1" ht="15" hidden="1" x14ac:dyDescent="0.25">
      <c r="A220" s="2">
        <v>126</v>
      </c>
      <c r="B220" s="36">
        <f t="shared" ca="1" si="91"/>
        <v>49227</v>
      </c>
      <c r="C220" s="28">
        <f t="shared" si="96"/>
        <v>5569.4444444444307</v>
      </c>
      <c r="D220" s="23"/>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row>
    <row r="221" spans="1:246" s="2" customFormat="1" ht="15" hidden="1" x14ac:dyDescent="0.25">
      <c r="A221" s="2">
        <v>127</v>
      </c>
      <c r="B221" s="36">
        <f t="shared" ca="1" si="91"/>
        <v>49258</v>
      </c>
      <c r="C221" s="28">
        <f t="shared" si="96"/>
        <v>5549.9999999999873</v>
      </c>
      <c r="D221" s="23"/>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row>
    <row r="222" spans="1:246" s="2" customFormat="1" ht="15" hidden="1" x14ac:dyDescent="0.25">
      <c r="A222" s="2">
        <v>128</v>
      </c>
      <c r="B222" s="36">
        <f t="shared" ca="1" si="91"/>
        <v>49288</v>
      </c>
      <c r="C222" s="28">
        <f t="shared" si="96"/>
        <v>5530.555555555542</v>
      </c>
      <c r="D222" s="23"/>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row>
    <row r="223" spans="1:246" s="2" customFormat="1" ht="15" hidden="1" x14ac:dyDescent="0.25">
      <c r="A223" s="2">
        <v>129</v>
      </c>
      <c r="B223" s="36">
        <f t="shared" ref="B223:B286" ca="1" si="97">EDATE(B222,1)</f>
        <v>49319</v>
      </c>
      <c r="C223" s="28">
        <f t="shared" si="96"/>
        <v>5511.1111111110986</v>
      </c>
      <c r="D223" s="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row>
    <row r="224" spans="1:246" s="2" customFormat="1" ht="15" hidden="1" x14ac:dyDescent="0.25">
      <c r="A224" s="2">
        <v>130</v>
      </c>
      <c r="B224" s="36">
        <f t="shared" ca="1" si="97"/>
        <v>49350</v>
      </c>
      <c r="C224" s="28">
        <f t="shared" si="96"/>
        <v>5491.6666666666533</v>
      </c>
      <c r="D224" s="23"/>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row>
    <row r="225" spans="1:246" s="2" customFormat="1" ht="15" hidden="1" x14ac:dyDescent="0.25">
      <c r="A225" s="2">
        <v>131</v>
      </c>
      <c r="B225" s="36">
        <f t="shared" ca="1" si="97"/>
        <v>49378</v>
      </c>
      <c r="C225" s="28">
        <f t="shared" si="96"/>
        <v>5472.2222222222099</v>
      </c>
      <c r="D225" s="23"/>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row>
    <row r="226" spans="1:246" s="2" customFormat="1" ht="15" hidden="1" x14ac:dyDescent="0.25">
      <c r="A226" s="2">
        <v>132</v>
      </c>
      <c r="B226" s="36">
        <f t="shared" ca="1" si="97"/>
        <v>49409</v>
      </c>
      <c r="C226" s="28">
        <f t="shared" si="96"/>
        <v>5452.7777777777646</v>
      </c>
      <c r="D226" s="23"/>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row>
    <row r="227" spans="1:246" s="2" customFormat="1" ht="15" hidden="1" x14ac:dyDescent="0.25">
      <c r="A227" s="2">
        <v>133</v>
      </c>
      <c r="B227" s="36">
        <f t="shared" ca="1" si="97"/>
        <v>49439</v>
      </c>
      <c r="C227" s="28">
        <f t="shared" ref="C227:C238" si="98">U51</f>
        <v>7933.3333333333212</v>
      </c>
      <c r="D227" s="23"/>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row>
    <row r="228" spans="1:246" s="2" customFormat="1" ht="15" hidden="1" x14ac:dyDescent="0.25">
      <c r="A228" s="2">
        <v>134</v>
      </c>
      <c r="B228" s="36">
        <f t="shared" ca="1" si="97"/>
        <v>49470</v>
      </c>
      <c r="C228" s="28">
        <f t="shared" si="98"/>
        <v>5413.888888888876</v>
      </c>
      <c r="D228" s="23"/>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row>
    <row r="229" spans="1:246" s="2" customFormat="1" ht="15" hidden="1" x14ac:dyDescent="0.25">
      <c r="A229" s="2">
        <v>135</v>
      </c>
      <c r="B229" s="36">
        <f t="shared" ca="1" si="97"/>
        <v>49500</v>
      </c>
      <c r="C229" s="28">
        <f t="shared" si="98"/>
        <v>5394.4444444444325</v>
      </c>
      <c r="D229" s="23"/>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row>
    <row r="230" spans="1:246" s="2" customFormat="1" ht="15" hidden="1" x14ac:dyDescent="0.25">
      <c r="A230" s="2">
        <v>136</v>
      </c>
      <c r="B230" s="36">
        <f t="shared" ca="1" si="97"/>
        <v>49531</v>
      </c>
      <c r="C230" s="28">
        <f t="shared" si="98"/>
        <v>5374.9999999999873</v>
      </c>
      <c r="D230" s="23"/>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row>
    <row r="231" spans="1:246" s="2" customFormat="1" ht="15" hidden="1" x14ac:dyDescent="0.25">
      <c r="A231" s="2">
        <v>137</v>
      </c>
      <c r="B231" s="36">
        <f t="shared" ca="1" si="97"/>
        <v>49562</v>
      </c>
      <c r="C231" s="28">
        <f t="shared" si="98"/>
        <v>5355.5555555555438</v>
      </c>
      <c r="D231" s="23"/>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row>
    <row r="232" spans="1:246" s="2" customFormat="1" ht="15" hidden="1" x14ac:dyDescent="0.25">
      <c r="A232" s="2">
        <v>138</v>
      </c>
      <c r="B232" s="36">
        <f t="shared" ca="1" si="97"/>
        <v>49592</v>
      </c>
      <c r="C232" s="28">
        <f t="shared" si="98"/>
        <v>5336.1111111110986</v>
      </c>
      <c r="D232" s="23"/>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row>
    <row r="233" spans="1:246" s="2" customFormat="1" ht="15" hidden="1" x14ac:dyDescent="0.25">
      <c r="A233" s="2">
        <v>139</v>
      </c>
      <c r="B233" s="36">
        <f t="shared" ca="1" si="97"/>
        <v>49623</v>
      </c>
      <c r="C233" s="28">
        <f t="shared" si="98"/>
        <v>5316.6666666666551</v>
      </c>
      <c r="D233" s="2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row>
    <row r="234" spans="1:246" s="2" customFormat="1" ht="15" hidden="1" x14ac:dyDescent="0.25">
      <c r="A234" s="2">
        <v>140</v>
      </c>
      <c r="B234" s="36">
        <f t="shared" ca="1" si="97"/>
        <v>49653</v>
      </c>
      <c r="C234" s="28">
        <f t="shared" si="98"/>
        <v>5297.2222222222099</v>
      </c>
      <c r="D234" s="23"/>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row>
    <row r="235" spans="1:246" s="2" customFormat="1" ht="15" hidden="1" x14ac:dyDescent="0.25">
      <c r="A235" s="2">
        <v>141</v>
      </c>
      <c r="B235" s="36">
        <f t="shared" ca="1" si="97"/>
        <v>49684</v>
      </c>
      <c r="C235" s="28">
        <f t="shared" si="98"/>
        <v>5277.7777777777665</v>
      </c>
      <c r="D235" s="23"/>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row>
    <row r="236" spans="1:246" s="2" customFormat="1" ht="15" hidden="1" x14ac:dyDescent="0.25">
      <c r="A236" s="2">
        <v>142</v>
      </c>
      <c r="B236" s="36">
        <f t="shared" ca="1" si="97"/>
        <v>49715</v>
      </c>
      <c r="C236" s="28">
        <f t="shared" si="98"/>
        <v>5258.3333333333212</v>
      </c>
      <c r="D236" s="23"/>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row>
    <row r="237" spans="1:246" s="2" customFormat="1" ht="15" hidden="1" x14ac:dyDescent="0.25">
      <c r="A237" s="2">
        <v>143</v>
      </c>
      <c r="B237" s="36">
        <f t="shared" ca="1" si="97"/>
        <v>49744</v>
      </c>
      <c r="C237" s="28">
        <f t="shared" si="98"/>
        <v>5238.8888888888778</v>
      </c>
      <c r="D237" s="23"/>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row>
    <row r="238" spans="1:246" s="2" customFormat="1" ht="15" hidden="1" x14ac:dyDescent="0.25">
      <c r="A238" s="2">
        <v>144</v>
      </c>
      <c r="B238" s="36">
        <f t="shared" ca="1" si="97"/>
        <v>49775</v>
      </c>
      <c r="C238" s="28">
        <f t="shared" si="98"/>
        <v>5219.4444444444325</v>
      </c>
      <c r="D238" s="23"/>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row>
    <row r="239" spans="1:246" s="2" customFormat="1" ht="15" hidden="1" x14ac:dyDescent="0.25">
      <c r="A239" s="2">
        <v>145</v>
      </c>
      <c r="B239" s="36">
        <f t="shared" ca="1" si="97"/>
        <v>49805</v>
      </c>
      <c r="C239" s="28">
        <f t="shared" ref="C239:C250" si="99">Y51</f>
        <v>7699.9999999999891</v>
      </c>
      <c r="D239" s="23"/>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row>
    <row r="240" spans="1:246" s="2" customFormat="1" ht="15" hidden="1" x14ac:dyDescent="0.25">
      <c r="A240" s="2">
        <v>146</v>
      </c>
      <c r="B240" s="36">
        <f t="shared" ca="1" si="97"/>
        <v>49836</v>
      </c>
      <c r="C240" s="28">
        <f t="shared" si="99"/>
        <v>5180.5555555555438</v>
      </c>
      <c r="D240" s="23"/>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row>
    <row r="241" spans="1:246" s="2" customFormat="1" ht="15" hidden="1" x14ac:dyDescent="0.25">
      <c r="A241" s="2">
        <v>147</v>
      </c>
      <c r="B241" s="36">
        <f t="shared" ca="1" si="97"/>
        <v>49866</v>
      </c>
      <c r="C241" s="28">
        <f t="shared" si="99"/>
        <v>5161.1111111111004</v>
      </c>
      <c r="D241" s="23"/>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row>
    <row r="242" spans="1:246" s="2" customFormat="1" ht="15" hidden="1" x14ac:dyDescent="0.25">
      <c r="A242" s="2">
        <v>148</v>
      </c>
      <c r="B242" s="36">
        <f t="shared" ca="1" si="97"/>
        <v>49897</v>
      </c>
      <c r="C242" s="28">
        <f t="shared" si="99"/>
        <v>5141.6666666666551</v>
      </c>
      <c r="D242" s="23"/>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row>
    <row r="243" spans="1:246" s="2" customFormat="1" ht="15" hidden="1" x14ac:dyDescent="0.25">
      <c r="A243" s="2">
        <v>149</v>
      </c>
      <c r="B243" s="36">
        <f t="shared" ca="1" si="97"/>
        <v>49928</v>
      </c>
      <c r="C243" s="28">
        <f t="shared" si="99"/>
        <v>5122.2222222222117</v>
      </c>
      <c r="D243" s="2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row>
    <row r="244" spans="1:246" s="2" customFormat="1" ht="15" hidden="1" x14ac:dyDescent="0.25">
      <c r="A244" s="2">
        <v>150</v>
      </c>
      <c r="B244" s="36">
        <f t="shared" ca="1" si="97"/>
        <v>49958</v>
      </c>
      <c r="C244" s="28">
        <f t="shared" si="99"/>
        <v>5102.7777777777674</v>
      </c>
      <c r="D244" s="23"/>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row>
    <row r="245" spans="1:246" s="2" customFormat="1" ht="15" hidden="1" x14ac:dyDescent="0.25">
      <c r="A245" s="2">
        <v>151</v>
      </c>
      <c r="B245" s="36">
        <f t="shared" ca="1" si="97"/>
        <v>49989</v>
      </c>
      <c r="C245" s="28">
        <f t="shared" si="99"/>
        <v>5083.333333333323</v>
      </c>
      <c r="D245" s="23"/>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row>
    <row r="246" spans="1:246" s="2" customFormat="1" ht="15" hidden="1" x14ac:dyDescent="0.25">
      <c r="A246" s="2">
        <v>152</v>
      </c>
      <c r="B246" s="36">
        <f t="shared" ca="1" si="97"/>
        <v>50019</v>
      </c>
      <c r="C246" s="28">
        <f t="shared" si="99"/>
        <v>5063.8888888888787</v>
      </c>
      <c r="D246" s="23"/>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row>
    <row r="247" spans="1:246" s="2" customFormat="1" ht="15" hidden="1" x14ac:dyDescent="0.25">
      <c r="A247" s="2">
        <v>153</v>
      </c>
      <c r="B247" s="36">
        <f t="shared" ca="1" si="97"/>
        <v>50050</v>
      </c>
      <c r="C247" s="28">
        <f t="shared" si="99"/>
        <v>5044.4444444444343</v>
      </c>
      <c r="D247" s="23"/>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row>
    <row r="248" spans="1:246" s="2" customFormat="1" ht="15" hidden="1" x14ac:dyDescent="0.25">
      <c r="A248" s="2">
        <v>154</v>
      </c>
      <c r="B248" s="36">
        <f t="shared" ca="1" si="97"/>
        <v>50081</v>
      </c>
      <c r="C248" s="28">
        <f t="shared" si="99"/>
        <v>5024.99999999999</v>
      </c>
      <c r="D248" s="23"/>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row>
    <row r="249" spans="1:246" s="2" customFormat="1" ht="15" hidden="1" x14ac:dyDescent="0.25">
      <c r="A249" s="2">
        <v>155</v>
      </c>
      <c r="B249" s="36">
        <f t="shared" ca="1" si="97"/>
        <v>50109</v>
      </c>
      <c r="C249" s="28">
        <f t="shared" si="99"/>
        <v>5005.5555555555457</v>
      </c>
      <c r="D249" s="23"/>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row>
    <row r="250" spans="1:246" s="2" customFormat="1" ht="15" hidden="1" x14ac:dyDescent="0.25">
      <c r="A250" s="2">
        <v>156</v>
      </c>
      <c r="B250" s="36">
        <f t="shared" ca="1" si="97"/>
        <v>50140</v>
      </c>
      <c r="C250" s="28">
        <f t="shared" si="99"/>
        <v>4986.1111111111013</v>
      </c>
      <c r="D250" s="23"/>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row>
    <row r="251" spans="1:246" s="2" customFormat="1" ht="15" hidden="1" x14ac:dyDescent="0.25">
      <c r="A251" s="2">
        <v>157</v>
      </c>
      <c r="B251" s="36">
        <f t="shared" ca="1" si="97"/>
        <v>50170</v>
      </c>
      <c r="C251" s="28">
        <f t="shared" ref="C251:C262" si="100">AC51</f>
        <v>7466.666666666657</v>
      </c>
      <c r="D251" s="23"/>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row>
    <row r="252" spans="1:246" s="2" customFormat="1" ht="15" hidden="1" x14ac:dyDescent="0.25">
      <c r="A252" s="2">
        <v>158</v>
      </c>
      <c r="B252" s="36">
        <f t="shared" ca="1" si="97"/>
        <v>50201</v>
      </c>
      <c r="C252" s="28">
        <f t="shared" si="100"/>
        <v>4947.2222222222126</v>
      </c>
      <c r="D252" s="23"/>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row>
    <row r="253" spans="1:246" s="2" customFormat="1" ht="15" hidden="1" x14ac:dyDescent="0.25">
      <c r="A253" s="2">
        <v>159</v>
      </c>
      <c r="B253" s="36">
        <f t="shared" ca="1" si="97"/>
        <v>50231</v>
      </c>
      <c r="C253" s="28">
        <f t="shared" si="100"/>
        <v>4927.7777777777683</v>
      </c>
      <c r="D253" s="2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row>
    <row r="254" spans="1:246" s="2" customFormat="1" ht="15" hidden="1" x14ac:dyDescent="0.25">
      <c r="A254" s="2">
        <v>160</v>
      </c>
      <c r="B254" s="36">
        <f t="shared" ca="1" si="97"/>
        <v>50262</v>
      </c>
      <c r="C254" s="28">
        <f t="shared" si="100"/>
        <v>4908.3333333333239</v>
      </c>
      <c r="D254" s="23"/>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row>
    <row r="255" spans="1:246" s="2" customFormat="1" ht="15" hidden="1" x14ac:dyDescent="0.25">
      <c r="A255" s="2">
        <v>161</v>
      </c>
      <c r="B255" s="36">
        <f t="shared" ca="1" si="97"/>
        <v>50293</v>
      </c>
      <c r="C255" s="28">
        <f t="shared" si="100"/>
        <v>4888.8888888888796</v>
      </c>
      <c r="D255" s="23"/>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row>
    <row r="256" spans="1:246" s="2" customFormat="1" ht="15" hidden="1" x14ac:dyDescent="0.25">
      <c r="A256" s="2">
        <v>162</v>
      </c>
      <c r="B256" s="36">
        <f t="shared" ca="1" si="97"/>
        <v>50323</v>
      </c>
      <c r="C256" s="28">
        <f t="shared" si="100"/>
        <v>4869.4444444444352</v>
      </c>
      <c r="D256" s="23"/>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row>
    <row r="257" spans="1:246" s="2" customFormat="1" ht="15" hidden="1" x14ac:dyDescent="0.25">
      <c r="A257" s="2">
        <v>163</v>
      </c>
      <c r="B257" s="36">
        <f t="shared" ca="1" si="97"/>
        <v>50354</v>
      </c>
      <c r="C257" s="28">
        <f t="shared" si="100"/>
        <v>4849.9999999999909</v>
      </c>
      <c r="D257" s="23"/>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row>
    <row r="258" spans="1:246" s="2" customFormat="1" ht="15" hidden="1" x14ac:dyDescent="0.25">
      <c r="A258" s="2">
        <v>164</v>
      </c>
      <c r="B258" s="36">
        <f t="shared" ca="1" si="97"/>
        <v>50384</v>
      </c>
      <c r="C258" s="28">
        <f t="shared" si="100"/>
        <v>4830.5555555555457</v>
      </c>
      <c r="D258" s="23"/>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row>
    <row r="259" spans="1:246" s="2" customFormat="1" ht="15" hidden="1" x14ac:dyDescent="0.25">
      <c r="A259" s="2">
        <v>165</v>
      </c>
      <c r="B259" s="36">
        <f t="shared" ca="1" si="97"/>
        <v>50415</v>
      </c>
      <c r="C259" s="28">
        <f t="shared" si="100"/>
        <v>4811.1111111111013</v>
      </c>
      <c r="D259" s="23"/>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row>
    <row r="260" spans="1:246" s="2" customFormat="1" ht="15" hidden="1" x14ac:dyDescent="0.25">
      <c r="A260" s="2">
        <v>166</v>
      </c>
      <c r="B260" s="36">
        <f t="shared" ca="1" si="97"/>
        <v>50446</v>
      </c>
      <c r="C260" s="28">
        <f t="shared" si="100"/>
        <v>4791.666666666657</v>
      </c>
      <c r="D260" s="23"/>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row>
    <row r="261" spans="1:246" s="2" customFormat="1" ht="15" hidden="1" x14ac:dyDescent="0.25">
      <c r="A261" s="2">
        <v>167</v>
      </c>
      <c r="B261" s="36">
        <f t="shared" ca="1" si="97"/>
        <v>50474</v>
      </c>
      <c r="C261" s="28">
        <f t="shared" si="100"/>
        <v>4772.2222222222126</v>
      </c>
      <c r="D261" s="23"/>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row>
    <row r="262" spans="1:246" s="2" customFormat="1" ht="15" hidden="1" x14ac:dyDescent="0.25">
      <c r="A262" s="2">
        <v>168</v>
      </c>
      <c r="B262" s="36">
        <f t="shared" ca="1" si="97"/>
        <v>50505</v>
      </c>
      <c r="C262" s="28">
        <f t="shared" si="100"/>
        <v>4752.7777777777683</v>
      </c>
      <c r="D262" s="23"/>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row>
    <row r="263" spans="1:246" s="2" customFormat="1" ht="15" hidden="1" x14ac:dyDescent="0.25">
      <c r="A263" s="2">
        <v>169</v>
      </c>
      <c r="B263" s="36">
        <f t="shared" ca="1" si="97"/>
        <v>50535</v>
      </c>
      <c r="C263" s="28">
        <f t="shared" ref="C263:C274" si="101">E66</f>
        <v>7233.333333333323</v>
      </c>
      <c r="D263" s="2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row>
    <row r="264" spans="1:246" s="2" customFormat="1" ht="15" hidden="1" x14ac:dyDescent="0.25">
      <c r="A264" s="2">
        <v>170</v>
      </c>
      <c r="B264" s="36">
        <f t="shared" ca="1" si="97"/>
        <v>50566</v>
      </c>
      <c r="C264" s="28">
        <f t="shared" si="101"/>
        <v>4713.8888888888796</v>
      </c>
      <c r="D264" s="23"/>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row>
    <row r="265" spans="1:246" s="2" customFormat="1" ht="15" hidden="1" x14ac:dyDescent="0.25">
      <c r="A265" s="2">
        <v>171</v>
      </c>
      <c r="B265" s="36">
        <f t="shared" ca="1" si="97"/>
        <v>50596</v>
      </c>
      <c r="C265" s="28">
        <f t="shared" si="101"/>
        <v>4694.4444444444343</v>
      </c>
      <c r="D265" s="23"/>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row>
    <row r="266" spans="1:246" s="2" customFormat="1" ht="15" hidden="1" x14ac:dyDescent="0.25">
      <c r="A266" s="2">
        <v>172</v>
      </c>
      <c r="B266" s="36">
        <f t="shared" ca="1" si="97"/>
        <v>50627</v>
      </c>
      <c r="C266" s="28">
        <f t="shared" si="101"/>
        <v>4674.99999999999</v>
      </c>
      <c r="D266" s="23"/>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row>
    <row r="267" spans="1:246" s="2" customFormat="1" ht="15" hidden="1" x14ac:dyDescent="0.25">
      <c r="A267" s="2">
        <v>173</v>
      </c>
      <c r="B267" s="36">
        <f t="shared" ca="1" si="97"/>
        <v>50658</v>
      </c>
      <c r="C267" s="28">
        <f t="shared" si="101"/>
        <v>4655.5555555555457</v>
      </c>
      <c r="D267" s="23"/>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row>
    <row r="268" spans="1:246" s="2" customFormat="1" ht="15" hidden="1" x14ac:dyDescent="0.25">
      <c r="A268" s="2">
        <v>174</v>
      </c>
      <c r="B268" s="36">
        <f t="shared" ca="1" si="97"/>
        <v>50688</v>
      </c>
      <c r="C268" s="28">
        <f t="shared" si="101"/>
        <v>4636.1111111111013</v>
      </c>
      <c r="D268" s="23"/>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row>
    <row r="269" spans="1:246" s="2" customFormat="1" ht="15" hidden="1" x14ac:dyDescent="0.25">
      <c r="A269" s="2">
        <v>175</v>
      </c>
      <c r="B269" s="36">
        <f t="shared" ca="1" si="97"/>
        <v>50719</v>
      </c>
      <c r="C269" s="28">
        <f t="shared" si="101"/>
        <v>4616.666666666657</v>
      </c>
      <c r="D269" s="23"/>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row>
    <row r="270" spans="1:246" s="2" customFormat="1" ht="15" hidden="1" x14ac:dyDescent="0.25">
      <c r="A270" s="2">
        <v>176</v>
      </c>
      <c r="B270" s="36">
        <f t="shared" ca="1" si="97"/>
        <v>50749</v>
      </c>
      <c r="C270" s="28">
        <f t="shared" si="101"/>
        <v>4597.2222222222117</v>
      </c>
      <c r="D270" s="23"/>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row>
    <row r="271" spans="1:246" s="2" customFormat="1" ht="15" hidden="1" x14ac:dyDescent="0.25">
      <c r="A271" s="2">
        <v>177</v>
      </c>
      <c r="B271" s="36">
        <f t="shared" ca="1" si="97"/>
        <v>50780</v>
      </c>
      <c r="C271" s="28">
        <f t="shared" si="101"/>
        <v>4577.7777777777674</v>
      </c>
      <c r="D271" s="23"/>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row>
    <row r="272" spans="1:246" s="2" customFormat="1" ht="15" hidden="1" x14ac:dyDescent="0.25">
      <c r="A272" s="2">
        <v>178</v>
      </c>
      <c r="B272" s="36">
        <f t="shared" ca="1" si="97"/>
        <v>50811</v>
      </c>
      <c r="C272" s="28">
        <f t="shared" si="101"/>
        <v>4558.333333333323</v>
      </c>
      <c r="D272" s="23"/>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row>
    <row r="273" spans="1:246" s="2" customFormat="1" ht="15" hidden="1" x14ac:dyDescent="0.25">
      <c r="A273" s="2">
        <v>179</v>
      </c>
      <c r="B273" s="36">
        <f t="shared" ca="1" si="97"/>
        <v>50839</v>
      </c>
      <c r="C273" s="28">
        <f t="shared" si="101"/>
        <v>4538.8888888888787</v>
      </c>
      <c r="D273" s="2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row>
    <row r="274" spans="1:246" s="2" customFormat="1" ht="15" hidden="1" x14ac:dyDescent="0.25">
      <c r="A274" s="2">
        <v>180</v>
      </c>
      <c r="B274" s="36">
        <f t="shared" ca="1" si="97"/>
        <v>50870</v>
      </c>
      <c r="C274" s="28">
        <f t="shared" si="101"/>
        <v>4519.4444444444343</v>
      </c>
      <c r="D274" s="23"/>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row>
    <row r="275" spans="1:246" s="2" customFormat="1" ht="15" hidden="1" x14ac:dyDescent="0.25">
      <c r="A275" s="2">
        <v>181</v>
      </c>
      <c r="B275" s="36">
        <f t="shared" ca="1" si="97"/>
        <v>50900</v>
      </c>
      <c r="C275" s="28">
        <f t="shared" ref="C275:C286" si="102">I66</f>
        <v>6999.9999999999891</v>
      </c>
      <c r="D275" s="23"/>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row>
    <row r="276" spans="1:246" s="2" customFormat="1" ht="15" hidden="1" x14ac:dyDescent="0.25">
      <c r="A276" s="2">
        <v>182</v>
      </c>
      <c r="B276" s="36">
        <f t="shared" ca="1" si="97"/>
        <v>50931</v>
      </c>
      <c r="C276" s="28">
        <f t="shared" si="102"/>
        <v>4480.5555555555447</v>
      </c>
      <c r="D276" s="23"/>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row>
    <row r="277" spans="1:246" s="2" customFormat="1" ht="15" hidden="1" x14ac:dyDescent="0.25">
      <c r="A277" s="2">
        <v>183</v>
      </c>
      <c r="B277" s="36">
        <f t="shared" ca="1" si="97"/>
        <v>50961</v>
      </c>
      <c r="C277" s="28">
        <f t="shared" si="102"/>
        <v>4461.1111111111004</v>
      </c>
      <c r="D277" s="23"/>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row>
    <row r="278" spans="1:246" s="2" customFormat="1" ht="15" hidden="1" x14ac:dyDescent="0.25">
      <c r="A278" s="2">
        <v>184</v>
      </c>
      <c r="B278" s="36">
        <f t="shared" ca="1" si="97"/>
        <v>50992</v>
      </c>
      <c r="C278" s="28">
        <f t="shared" si="102"/>
        <v>4441.6666666666561</v>
      </c>
      <c r="D278" s="23"/>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row>
    <row r="279" spans="1:246" s="2" customFormat="1" ht="15" hidden="1" x14ac:dyDescent="0.25">
      <c r="A279" s="2">
        <v>185</v>
      </c>
      <c r="B279" s="36">
        <f t="shared" ca="1" si="97"/>
        <v>51023</v>
      </c>
      <c r="C279" s="28">
        <f t="shared" si="102"/>
        <v>4422.2222222222117</v>
      </c>
      <c r="D279" s="23"/>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row>
    <row r="280" spans="1:246" s="2" customFormat="1" ht="15" hidden="1" x14ac:dyDescent="0.25">
      <c r="A280" s="2">
        <v>186</v>
      </c>
      <c r="B280" s="36">
        <f t="shared" ca="1" si="97"/>
        <v>51053</v>
      </c>
      <c r="C280" s="28">
        <f t="shared" si="102"/>
        <v>4402.7777777777665</v>
      </c>
      <c r="D280" s="23"/>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row>
    <row r="281" spans="1:246" s="2" customFormat="1" ht="15" hidden="1" x14ac:dyDescent="0.25">
      <c r="A281" s="2">
        <v>187</v>
      </c>
      <c r="B281" s="36">
        <f t="shared" ca="1" si="97"/>
        <v>51084</v>
      </c>
      <c r="C281" s="28">
        <f t="shared" si="102"/>
        <v>4383.333333333323</v>
      </c>
      <c r="D281" s="23"/>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row>
    <row r="282" spans="1:246" s="2" customFormat="1" ht="15" hidden="1" x14ac:dyDescent="0.25">
      <c r="A282" s="2">
        <v>188</v>
      </c>
      <c r="B282" s="36">
        <f t="shared" ca="1" si="97"/>
        <v>51114</v>
      </c>
      <c r="C282" s="28">
        <f t="shared" si="102"/>
        <v>4363.8888888888778</v>
      </c>
      <c r="D282" s="23"/>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row>
    <row r="283" spans="1:246" s="2" customFormat="1" ht="15" hidden="1" x14ac:dyDescent="0.25">
      <c r="A283" s="2">
        <v>189</v>
      </c>
      <c r="B283" s="36">
        <f t="shared" ca="1" si="97"/>
        <v>51145</v>
      </c>
      <c r="C283" s="28">
        <f t="shared" si="102"/>
        <v>4344.4444444444334</v>
      </c>
      <c r="D283" s="2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row>
    <row r="284" spans="1:246" s="2" customFormat="1" ht="15" hidden="1" x14ac:dyDescent="0.25">
      <c r="A284" s="2">
        <v>190</v>
      </c>
      <c r="B284" s="36">
        <f t="shared" ca="1" si="97"/>
        <v>51176</v>
      </c>
      <c r="C284" s="28">
        <f t="shared" si="102"/>
        <v>4324.9999999999891</v>
      </c>
      <c r="D284" s="23"/>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row>
    <row r="285" spans="1:246" s="2" customFormat="1" ht="15" hidden="1" x14ac:dyDescent="0.25">
      <c r="A285" s="2">
        <v>191</v>
      </c>
      <c r="B285" s="36">
        <f t="shared" ca="1" si="97"/>
        <v>51205</v>
      </c>
      <c r="C285" s="28">
        <f t="shared" si="102"/>
        <v>4305.5555555555447</v>
      </c>
      <c r="D285" s="23"/>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row>
    <row r="286" spans="1:246" s="2" customFormat="1" ht="15" hidden="1" x14ac:dyDescent="0.25">
      <c r="A286" s="2">
        <v>192</v>
      </c>
      <c r="B286" s="36">
        <f t="shared" ca="1" si="97"/>
        <v>51236</v>
      </c>
      <c r="C286" s="28">
        <f t="shared" si="102"/>
        <v>4286.1111111111004</v>
      </c>
      <c r="D286" s="23"/>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row>
    <row r="287" spans="1:246" s="2" customFormat="1" ht="15" hidden="1" x14ac:dyDescent="0.25">
      <c r="A287" s="2">
        <v>193</v>
      </c>
      <c r="B287" s="36">
        <f t="shared" ref="B287:B334" ca="1" si="103">EDATE(B286,1)</f>
        <v>51266</v>
      </c>
      <c r="C287" s="28">
        <f t="shared" ref="C287:C298" si="104">M66</f>
        <v>6766.6666666666551</v>
      </c>
      <c r="D287" s="23"/>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row>
    <row r="288" spans="1:246" s="2" customFormat="1" ht="15" hidden="1" x14ac:dyDescent="0.25">
      <c r="A288" s="2">
        <v>194</v>
      </c>
      <c r="B288" s="36">
        <f t="shared" ca="1" si="103"/>
        <v>51297</v>
      </c>
      <c r="C288" s="28">
        <f t="shared" si="104"/>
        <v>4247.2222222222108</v>
      </c>
      <c r="D288" s="23"/>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row>
    <row r="289" spans="1:246" s="2" customFormat="1" ht="15" hidden="1" x14ac:dyDescent="0.25">
      <c r="A289" s="2">
        <v>195</v>
      </c>
      <c r="B289" s="36">
        <f t="shared" ca="1" si="103"/>
        <v>51327</v>
      </c>
      <c r="C289" s="28">
        <f t="shared" si="104"/>
        <v>4227.7777777777665</v>
      </c>
      <c r="D289" s="23"/>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row>
    <row r="290" spans="1:246" s="2" customFormat="1" ht="15" hidden="1" x14ac:dyDescent="0.25">
      <c r="A290" s="2">
        <v>196</v>
      </c>
      <c r="B290" s="36">
        <f t="shared" ca="1" si="103"/>
        <v>51358</v>
      </c>
      <c r="C290" s="28">
        <f t="shared" si="104"/>
        <v>4208.3333333333221</v>
      </c>
      <c r="D290" s="23"/>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row>
    <row r="291" spans="1:246" s="2" customFormat="1" ht="15" hidden="1" x14ac:dyDescent="0.25">
      <c r="A291" s="2">
        <v>197</v>
      </c>
      <c r="B291" s="36">
        <f t="shared" ca="1" si="103"/>
        <v>51389</v>
      </c>
      <c r="C291" s="28">
        <f t="shared" si="104"/>
        <v>4188.8888888888778</v>
      </c>
      <c r="D291" s="23"/>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row>
    <row r="292" spans="1:246" s="2" customFormat="1" ht="15" hidden="1" x14ac:dyDescent="0.25">
      <c r="A292" s="2">
        <v>198</v>
      </c>
      <c r="B292" s="36">
        <f t="shared" ca="1" si="103"/>
        <v>51419</v>
      </c>
      <c r="C292" s="28">
        <f t="shared" si="104"/>
        <v>4169.4444444444325</v>
      </c>
      <c r="D292" s="23"/>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row>
    <row r="293" spans="1:246" s="2" customFormat="1" ht="15" hidden="1" x14ac:dyDescent="0.25">
      <c r="A293" s="2">
        <v>199</v>
      </c>
      <c r="B293" s="36">
        <f t="shared" ca="1" si="103"/>
        <v>51450</v>
      </c>
      <c r="C293" s="28">
        <f t="shared" si="104"/>
        <v>4149.9999999999882</v>
      </c>
      <c r="D293" s="2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row>
    <row r="294" spans="1:246" s="2" customFormat="1" ht="15" hidden="1" x14ac:dyDescent="0.25">
      <c r="A294" s="2">
        <v>200</v>
      </c>
      <c r="B294" s="36">
        <f t="shared" ca="1" si="103"/>
        <v>51480</v>
      </c>
      <c r="C294" s="28">
        <f t="shared" si="104"/>
        <v>4130.5555555555438</v>
      </c>
      <c r="D294" s="23"/>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row>
    <row r="295" spans="1:246" s="2" customFormat="1" ht="15" hidden="1" x14ac:dyDescent="0.25">
      <c r="A295" s="2">
        <v>201</v>
      </c>
      <c r="B295" s="36">
        <f t="shared" ca="1" si="103"/>
        <v>51511</v>
      </c>
      <c r="C295" s="28">
        <f t="shared" si="104"/>
        <v>4111.1111111110995</v>
      </c>
      <c r="D295" s="23"/>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row>
    <row r="296" spans="1:246" s="2" customFormat="1" ht="15" hidden="1" x14ac:dyDescent="0.25">
      <c r="A296" s="2">
        <v>202</v>
      </c>
      <c r="B296" s="36">
        <f t="shared" ca="1" si="103"/>
        <v>51542</v>
      </c>
      <c r="C296" s="28">
        <f t="shared" si="104"/>
        <v>4091.6666666666551</v>
      </c>
      <c r="D296" s="23"/>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row>
    <row r="297" spans="1:246" s="2" customFormat="1" ht="15" hidden="1" x14ac:dyDescent="0.25">
      <c r="A297" s="2">
        <v>203</v>
      </c>
      <c r="B297" s="36">
        <f t="shared" ca="1" si="103"/>
        <v>51570</v>
      </c>
      <c r="C297" s="28">
        <f t="shared" si="104"/>
        <v>4072.2222222222108</v>
      </c>
      <c r="D297" s="23"/>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row>
    <row r="298" spans="1:246" s="2" customFormat="1" ht="15" hidden="1" x14ac:dyDescent="0.25">
      <c r="A298" s="2">
        <v>204</v>
      </c>
      <c r="B298" s="36">
        <f t="shared" ca="1" si="103"/>
        <v>51601</v>
      </c>
      <c r="C298" s="28">
        <f t="shared" si="104"/>
        <v>4052.7777777777665</v>
      </c>
      <c r="D298" s="23"/>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row>
    <row r="299" spans="1:246" s="2" customFormat="1" ht="15" hidden="1" x14ac:dyDescent="0.25">
      <c r="A299" s="2">
        <v>205</v>
      </c>
      <c r="B299" s="36">
        <f t="shared" ca="1" si="103"/>
        <v>51631</v>
      </c>
      <c r="C299" s="28">
        <f t="shared" ref="C299:C310" si="105">Q66</f>
        <v>6533.3333333333212</v>
      </c>
      <c r="D299" s="23"/>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row>
    <row r="300" spans="1:246" s="2" customFormat="1" ht="15" hidden="1" x14ac:dyDescent="0.25">
      <c r="A300" s="2">
        <v>206</v>
      </c>
      <c r="B300" s="36">
        <f t="shared" ca="1" si="103"/>
        <v>51662</v>
      </c>
      <c r="C300" s="28">
        <f t="shared" si="105"/>
        <v>4013.8888888888773</v>
      </c>
      <c r="D300" s="23"/>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row>
    <row r="301" spans="1:246" s="2" customFormat="1" ht="15" hidden="1" x14ac:dyDescent="0.25">
      <c r="A301" s="2">
        <v>207</v>
      </c>
      <c r="B301" s="36">
        <f t="shared" ca="1" si="103"/>
        <v>51692</v>
      </c>
      <c r="C301" s="28">
        <f t="shared" si="105"/>
        <v>3994.444444444433</v>
      </c>
      <c r="D301" s="23"/>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row>
    <row r="302" spans="1:246" s="2" customFormat="1" ht="15" hidden="1" x14ac:dyDescent="0.25">
      <c r="A302" s="2">
        <v>208</v>
      </c>
      <c r="B302" s="36">
        <f t="shared" ca="1" si="103"/>
        <v>51723</v>
      </c>
      <c r="C302" s="28">
        <f t="shared" si="105"/>
        <v>3974.9999999999886</v>
      </c>
      <c r="D302" s="23"/>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row>
    <row r="303" spans="1:246" s="2" customFormat="1" ht="15" hidden="1" x14ac:dyDescent="0.25">
      <c r="A303" s="2">
        <v>209</v>
      </c>
      <c r="B303" s="36">
        <f t="shared" ca="1" si="103"/>
        <v>51754</v>
      </c>
      <c r="C303" s="28">
        <f t="shared" si="105"/>
        <v>3955.5555555555443</v>
      </c>
      <c r="D303" s="2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row>
    <row r="304" spans="1:246" s="2" customFormat="1" ht="15" hidden="1" x14ac:dyDescent="0.25">
      <c r="A304" s="2">
        <v>210</v>
      </c>
      <c r="B304" s="36">
        <f t="shared" ca="1" si="103"/>
        <v>51784</v>
      </c>
      <c r="C304" s="28">
        <f t="shared" si="105"/>
        <v>3936.1111111110995</v>
      </c>
      <c r="D304" s="23"/>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row>
    <row r="305" spans="1:246" s="2" customFormat="1" ht="15" hidden="1" x14ac:dyDescent="0.25">
      <c r="A305" s="2">
        <v>211</v>
      </c>
      <c r="B305" s="36">
        <f t="shared" ca="1" si="103"/>
        <v>51815</v>
      </c>
      <c r="C305" s="28">
        <f t="shared" si="105"/>
        <v>3916.6666666666551</v>
      </c>
      <c r="D305" s="23"/>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row>
    <row r="306" spans="1:246" s="2" customFormat="1" ht="15" hidden="1" x14ac:dyDescent="0.25">
      <c r="A306" s="2">
        <v>212</v>
      </c>
      <c r="B306" s="36">
        <f t="shared" ca="1" si="103"/>
        <v>51845</v>
      </c>
      <c r="C306" s="28">
        <f t="shared" si="105"/>
        <v>3897.2222222222108</v>
      </c>
      <c r="D306" s="23"/>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row>
    <row r="307" spans="1:246" s="2" customFormat="1" ht="15" hidden="1" x14ac:dyDescent="0.25">
      <c r="A307" s="2">
        <v>213</v>
      </c>
      <c r="B307" s="36">
        <f t="shared" ca="1" si="103"/>
        <v>51876</v>
      </c>
      <c r="C307" s="28">
        <f t="shared" si="105"/>
        <v>3877.7777777777665</v>
      </c>
      <c r="D307" s="23"/>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row>
    <row r="308" spans="1:246" s="2" customFormat="1" ht="15" hidden="1" x14ac:dyDescent="0.25">
      <c r="A308" s="2">
        <v>214</v>
      </c>
      <c r="B308" s="36">
        <f t="shared" ca="1" si="103"/>
        <v>51907</v>
      </c>
      <c r="C308" s="28">
        <f t="shared" si="105"/>
        <v>3858.3333333333221</v>
      </c>
      <c r="D308" s="23"/>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row>
    <row r="309" spans="1:246" s="2" customFormat="1" ht="15" hidden="1" x14ac:dyDescent="0.25">
      <c r="A309" s="2">
        <v>215</v>
      </c>
      <c r="B309" s="36">
        <f t="shared" ca="1" si="103"/>
        <v>51935</v>
      </c>
      <c r="C309" s="28">
        <f t="shared" si="105"/>
        <v>3838.8888888888778</v>
      </c>
      <c r="D309" s="23"/>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row>
    <row r="310" spans="1:246" s="2" customFormat="1" ht="15" hidden="1" x14ac:dyDescent="0.25">
      <c r="A310" s="2">
        <v>216</v>
      </c>
      <c r="B310" s="36">
        <f t="shared" ca="1" si="103"/>
        <v>51966</v>
      </c>
      <c r="C310" s="28">
        <f t="shared" si="105"/>
        <v>3819.4444444444334</v>
      </c>
      <c r="D310" s="23"/>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row>
    <row r="311" spans="1:246" s="2" customFormat="1" ht="15" hidden="1" x14ac:dyDescent="0.25">
      <c r="A311" s="2">
        <v>217</v>
      </c>
      <c r="B311" s="36">
        <f t="shared" ca="1" si="103"/>
        <v>51996</v>
      </c>
      <c r="C311" s="23">
        <f t="shared" ref="C311:C322" si="106">U66</f>
        <v>6299.9999999999891</v>
      </c>
      <c r="D311" s="23"/>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row>
    <row r="312" spans="1:246" s="2" customFormat="1" ht="15" hidden="1" x14ac:dyDescent="0.25">
      <c r="A312" s="2">
        <v>218</v>
      </c>
      <c r="B312" s="36">
        <f t="shared" ca="1" si="103"/>
        <v>52027</v>
      </c>
      <c r="C312" s="23">
        <f t="shared" si="106"/>
        <v>3780.5555555555443</v>
      </c>
      <c r="D312" s="23"/>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row>
    <row r="313" spans="1:246" s="2" customFormat="1" ht="15" hidden="1" x14ac:dyDescent="0.25">
      <c r="A313" s="2">
        <v>219</v>
      </c>
      <c r="B313" s="36">
        <f t="shared" ca="1" si="103"/>
        <v>52057</v>
      </c>
      <c r="C313" s="23">
        <f t="shared" si="106"/>
        <v>3761.1111111110999</v>
      </c>
      <c r="D313" s="2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row>
    <row r="314" spans="1:246" s="2" customFormat="1" ht="15" hidden="1" x14ac:dyDescent="0.25">
      <c r="A314" s="2">
        <v>220</v>
      </c>
      <c r="B314" s="36">
        <f t="shared" ca="1" si="103"/>
        <v>52088</v>
      </c>
      <c r="C314" s="23">
        <f t="shared" si="106"/>
        <v>3741.6666666666556</v>
      </c>
      <c r="D314" s="23"/>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row>
    <row r="315" spans="1:246" s="2" customFormat="1" ht="15" hidden="1" x14ac:dyDescent="0.25">
      <c r="A315" s="2">
        <v>221</v>
      </c>
      <c r="B315" s="36">
        <f t="shared" ca="1" si="103"/>
        <v>52119</v>
      </c>
      <c r="C315" s="23">
        <f t="shared" si="106"/>
        <v>3722.2222222222113</v>
      </c>
      <c r="D315" s="23"/>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row>
    <row r="316" spans="1:246" s="2" customFormat="1" ht="15" hidden="1" x14ac:dyDescent="0.25">
      <c r="A316" s="2">
        <v>222</v>
      </c>
      <c r="B316" s="36">
        <f t="shared" ca="1" si="103"/>
        <v>52149</v>
      </c>
      <c r="C316" s="23">
        <f t="shared" si="106"/>
        <v>3702.7777777777665</v>
      </c>
      <c r="D316" s="23"/>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row>
    <row r="317" spans="1:246" s="2" customFormat="1" ht="15" hidden="1" x14ac:dyDescent="0.25">
      <c r="A317" s="2">
        <v>223</v>
      </c>
      <c r="B317" s="36">
        <f t="shared" ca="1" si="103"/>
        <v>52180</v>
      </c>
      <c r="C317" s="23">
        <f t="shared" si="106"/>
        <v>3683.3333333333221</v>
      </c>
      <c r="D317" s="23"/>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row>
    <row r="318" spans="1:246" s="2" customFormat="1" ht="15" hidden="1" x14ac:dyDescent="0.25">
      <c r="A318" s="2">
        <v>224</v>
      </c>
      <c r="B318" s="36">
        <f t="shared" ca="1" si="103"/>
        <v>52210</v>
      </c>
      <c r="C318" s="23">
        <f t="shared" si="106"/>
        <v>3663.8888888888778</v>
      </c>
      <c r="D318" s="23"/>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row>
    <row r="319" spans="1:246" s="2" customFormat="1" ht="15" hidden="1" x14ac:dyDescent="0.25">
      <c r="A319" s="2">
        <v>225</v>
      </c>
      <c r="B319" s="36">
        <f t="shared" ca="1" si="103"/>
        <v>52241</v>
      </c>
      <c r="C319" s="23">
        <f t="shared" si="106"/>
        <v>3644.4444444444334</v>
      </c>
      <c r="D319" s="23"/>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row>
    <row r="320" spans="1:246" s="2" customFormat="1" ht="15" hidden="1" x14ac:dyDescent="0.25">
      <c r="A320" s="2">
        <v>226</v>
      </c>
      <c r="B320" s="36">
        <f t="shared" ca="1" si="103"/>
        <v>52272</v>
      </c>
      <c r="C320" s="23">
        <f t="shared" si="106"/>
        <v>3624.9999999999891</v>
      </c>
      <c r="D320" s="23"/>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row>
    <row r="321" spans="1:247" s="2" customFormat="1" ht="15" hidden="1" x14ac:dyDescent="0.25">
      <c r="A321" s="2">
        <v>227</v>
      </c>
      <c r="B321" s="36">
        <f t="shared" ca="1" si="103"/>
        <v>52300</v>
      </c>
      <c r="C321" s="23">
        <f t="shared" si="106"/>
        <v>3605.5555555555443</v>
      </c>
      <c r="D321" s="23"/>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row>
    <row r="322" spans="1:247" s="2" customFormat="1" ht="15" hidden="1" x14ac:dyDescent="0.25">
      <c r="A322" s="2">
        <v>228</v>
      </c>
      <c r="B322" s="36">
        <f t="shared" ca="1" si="103"/>
        <v>52331</v>
      </c>
      <c r="C322" s="23">
        <f t="shared" si="106"/>
        <v>3586.1111111110999</v>
      </c>
      <c r="D322" s="23"/>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row>
    <row r="323" spans="1:247" s="2" customFormat="1" ht="15" hidden="1" x14ac:dyDescent="0.25">
      <c r="A323" s="2">
        <v>229</v>
      </c>
      <c r="B323" s="36">
        <f t="shared" ca="1" si="103"/>
        <v>52361</v>
      </c>
      <c r="C323" s="23">
        <f t="shared" ref="C323:C334" si="107">Y66</f>
        <v>6066.6666666666551</v>
      </c>
      <c r="D323" s="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row>
    <row r="324" spans="1:247" s="2" customFormat="1" ht="15" hidden="1" x14ac:dyDescent="0.25">
      <c r="A324" s="2">
        <v>230</v>
      </c>
      <c r="B324" s="36">
        <f t="shared" ca="1" si="103"/>
        <v>52392</v>
      </c>
      <c r="C324" s="23">
        <f t="shared" si="107"/>
        <v>3547.2222222222108</v>
      </c>
      <c r="D324" s="23"/>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row>
    <row r="325" spans="1:247" s="2" customFormat="1" ht="15" hidden="1" x14ac:dyDescent="0.25">
      <c r="A325" s="2">
        <v>231</v>
      </c>
      <c r="B325" s="36">
        <f t="shared" ca="1" si="103"/>
        <v>52422</v>
      </c>
      <c r="C325" s="23">
        <f t="shared" si="107"/>
        <v>3527.7777777777665</v>
      </c>
      <c r="D325" s="23"/>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row>
    <row r="326" spans="1:247" s="2" customFormat="1" ht="15" hidden="1" x14ac:dyDescent="0.25">
      <c r="A326" s="2">
        <v>232</v>
      </c>
      <c r="B326" s="36">
        <f t="shared" ca="1" si="103"/>
        <v>52453</v>
      </c>
      <c r="C326" s="23">
        <f t="shared" si="107"/>
        <v>3508.3333333333221</v>
      </c>
      <c r="D326" s="23"/>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row>
    <row r="327" spans="1:247" s="2" customFormat="1" ht="15" hidden="1" x14ac:dyDescent="0.25">
      <c r="A327" s="2">
        <v>233</v>
      </c>
      <c r="B327" s="36">
        <f t="shared" ca="1" si="103"/>
        <v>52484</v>
      </c>
      <c r="C327" s="23">
        <f t="shared" si="107"/>
        <v>3488.8888888888778</v>
      </c>
      <c r="D327" s="23"/>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row>
    <row r="328" spans="1:247" s="2" customFormat="1" ht="15" hidden="1" x14ac:dyDescent="0.25">
      <c r="A328" s="2">
        <v>234</v>
      </c>
      <c r="B328" s="36">
        <f t="shared" ca="1" si="103"/>
        <v>52514</v>
      </c>
      <c r="C328" s="23">
        <f t="shared" si="107"/>
        <v>3469.4444444444334</v>
      </c>
      <c r="D328" s="23"/>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row>
    <row r="329" spans="1:247" s="2" customFormat="1" ht="15" hidden="1" x14ac:dyDescent="0.25">
      <c r="A329" s="2">
        <v>235</v>
      </c>
      <c r="B329" s="36">
        <f t="shared" ca="1" si="103"/>
        <v>52545</v>
      </c>
      <c r="C329" s="23">
        <f t="shared" si="107"/>
        <v>3449.9999999999886</v>
      </c>
      <c r="D329" s="23"/>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row>
    <row r="330" spans="1:247" s="2" customFormat="1" ht="15" hidden="1" x14ac:dyDescent="0.25">
      <c r="A330" s="2">
        <v>236</v>
      </c>
      <c r="B330" s="36">
        <f t="shared" ca="1" si="103"/>
        <v>52575</v>
      </c>
      <c r="C330" s="23">
        <f t="shared" si="107"/>
        <v>3430.5555555555443</v>
      </c>
      <c r="D330" s="23"/>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row>
    <row r="331" spans="1:247" s="2" customFormat="1" ht="15" hidden="1" x14ac:dyDescent="0.25">
      <c r="A331" s="2">
        <v>237</v>
      </c>
      <c r="B331" s="36">
        <f t="shared" ca="1" si="103"/>
        <v>52606</v>
      </c>
      <c r="C331" s="23">
        <f t="shared" si="107"/>
        <v>3411.1111111110999</v>
      </c>
      <c r="D331" s="23"/>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row>
    <row r="332" spans="1:247" s="2" customFormat="1" ht="15" hidden="1" x14ac:dyDescent="0.25">
      <c r="A332" s="2">
        <v>238</v>
      </c>
      <c r="B332" s="36">
        <f t="shared" ca="1" si="103"/>
        <v>52637</v>
      </c>
      <c r="C332" s="23">
        <f t="shared" si="107"/>
        <v>3391.6666666666556</v>
      </c>
      <c r="D332" s="23"/>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row>
    <row r="333" spans="1:247" s="2" customFormat="1" ht="15" hidden="1" x14ac:dyDescent="0.25">
      <c r="A333" s="2">
        <v>239</v>
      </c>
      <c r="B333" s="36">
        <f t="shared" ca="1" si="103"/>
        <v>52666</v>
      </c>
      <c r="C333" s="23">
        <f t="shared" si="107"/>
        <v>3372.2222222222108</v>
      </c>
      <c r="D333" s="2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row>
    <row r="334" spans="1:247" s="2" customFormat="1" ht="15" hidden="1" x14ac:dyDescent="0.25">
      <c r="A334" s="2">
        <v>240</v>
      </c>
      <c r="B334" s="36">
        <f t="shared" ca="1" si="103"/>
        <v>52697</v>
      </c>
      <c r="C334" s="23">
        <f t="shared" si="107"/>
        <v>7138.7777777777665</v>
      </c>
      <c r="D334" s="23"/>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row>
    <row r="335" spans="1:247" s="2" customFormat="1" ht="15" hidden="1" x14ac:dyDescent="0.2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row>
  </sheetData>
  <sheetProtection algorithmName="SHA-512" hashValue="8NULTSF8ZDE6196qAPXyQQBcwchs6w43CTMhZJFWP6p2SdxmsXiyyrKpLWaVdlR5KxDcFFuaGr4gCv8o0h7fHQ==" saltValue="7IKSibjiC0YLKYYeoT/1zQ==" spinCount="100000" sheet="1" objects="1" scenarios="1"/>
  <mergeCells count="95">
    <mergeCell ref="A1:K1"/>
    <mergeCell ref="A2:K2"/>
    <mergeCell ref="A3:K3"/>
    <mergeCell ref="A4:K4"/>
    <mergeCell ref="A5:I5"/>
    <mergeCell ref="J5:K5"/>
    <mergeCell ref="A6:I6"/>
    <mergeCell ref="J6:K6"/>
    <mergeCell ref="A7:I7"/>
    <mergeCell ref="J7:K7"/>
    <mergeCell ref="A8:I8"/>
    <mergeCell ref="J8:K8"/>
    <mergeCell ref="A9:H9"/>
    <mergeCell ref="J9:K9"/>
    <mergeCell ref="A10:H10"/>
    <mergeCell ref="J10:K10"/>
    <mergeCell ref="A11:H11"/>
    <mergeCell ref="J11:K11"/>
    <mergeCell ref="A12:H12"/>
    <mergeCell ref="J12:K12"/>
    <mergeCell ref="A13:I13"/>
    <mergeCell ref="J13:K13"/>
    <mergeCell ref="A14:I14"/>
    <mergeCell ref="J14:K14"/>
    <mergeCell ref="A21:I21"/>
    <mergeCell ref="J21:K21"/>
    <mergeCell ref="A15:I15"/>
    <mergeCell ref="J15:K15"/>
    <mergeCell ref="A16:I16"/>
    <mergeCell ref="J16:K16"/>
    <mergeCell ref="A17:I17"/>
    <mergeCell ref="J17:K17"/>
    <mergeCell ref="A18:I18"/>
    <mergeCell ref="J18:K18"/>
    <mergeCell ref="A19:G19"/>
    <mergeCell ref="J19:K19"/>
    <mergeCell ref="A20:K20"/>
    <mergeCell ref="A28:I28"/>
    <mergeCell ref="J28:K28"/>
    <mergeCell ref="A22:I22"/>
    <mergeCell ref="J22:K22"/>
    <mergeCell ref="A23:I23"/>
    <mergeCell ref="J23:K23"/>
    <mergeCell ref="A24:I24"/>
    <mergeCell ref="J24:K24"/>
    <mergeCell ref="A25:K25"/>
    <mergeCell ref="A26:I26"/>
    <mergeCell ref="J26:K26"/>
    <mergeCell ref="A27:I27"/>
    <mergeCell ref="J27:K27"/>
    <mergeCell ref="A29:I29"/>
    <mergeCell ref="J29:K29"/>
    <mergeCell ref="A30:I30"/>
    <mergeCell ref="J30:K30"/>
    <mergeCell ref="A31:I31"/>
    <mergeCell ref="J31:K31"/>
    <mergeCell ref="A32:I32"/>
    <mergeCell ref="J32:K32"/>
    <mergeCell ref="A34:A35"/>
    <mergeCell ref="B34:E34"/>
    <mergeCell ref="F34:I34"/>
    <mergeCell ref="J34:M34"/>
    <mergeCell ref="N34:Q34"/>
    <mergeCell ref="R34:U34"/>
    <mergeCell ref="V34:Y34"/>
    <mergeCell ref="Z34:AC34"/>
    <mergeCell ref="A49:A50"/>
    <mergeCell ref="B49:D49"/>
    <mergeCell ref="F49:I49"/>
    <mergeCell ref="J49:M49"/>
    <mergeCell ref="N49:Q49"/>
    <mergeCell ref="R49:U49"/>
    <mergeCell ref="A85:N85"/>
    <mergeCell ref="V49:Y49"/>
    <mergeCell ref="Z49:AC49"/>
    <mergeCell ref="A64:A65"/>
    <mergeCell ref="B64:E64"/>
    <mergeCell ref="F64:H64"/>
    <mergeCell ref="J64:M64"/>
    <mergeCell ref="N64:Q64"/>
    <mergeCell ref="R64:U64"/>
    <mergeCell ref="V64:Y64"/>
    <mergeCell ref="Z64:AC64"/>
    <mergeCell ref="A80:J80"/>
    <mergeCell ref="A81:J81"/>
    <mergeCell ref="A82:J82"/>
    <mergeCell ref="A83:J83"/>
    <mergeCell ref="A84:J84"/>
    <mergeCell ref="A86:N86"/>
    <mergeCell ref="A87:N87"/>
    <mergeCell ref="A89:B89"/>
    <mergeCell ref="C89:F89"/>
    <mergeCell ref="A91:B92"/>
    <mergeCell ref="C91:F91"/>
    <mergeCell ref="C92:F92"/>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Drop Down 1">
              <controlPr locked="0" defaultSize="0" autoLine="0" autoPict="0">
                <anchor>
                  <from>
                    <xdr:col>9</xdr:col>
                    <xdr:colOff>0</xdr:colOff>
                    <xdr:row>14</xdr:row>
                    <xdr:rowOff>0</xdr:rowOff>
                  </from>
                  <to>
                    <xdr:col>11</xdr:col>
                    <xdr:colOff>19050</xdr:colOff>
                    <xdr:row>19</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Z341"/>
  <sheetViews>
    <sheetView topLeftCell="A3" zoomScale="80" zoomScaleNormal="80" workbookViewId="0">
      <selection activeCell="S29" sqref="S29"/>
    </sheetView>
  </sheetViews>
  <sheetFormatPr defaultRowHeight="12.75" x14ac:dyDescent="0.2"/>
  <cols>
    <col min="1" max="1" width="10.7109375" customWidth="1"/>
    <col min="2" max="2" width="14.28515625" customWidth="1"/>
    <col min="3" max="3" width="13" customWidth="1"/>
    <col min="4" max="4" width="14" customWidth="1"/>
    <col min="5" max="7" width="12.42578125" customWidth="1"/>
    <col min="8" max="8" width="13.140625" customWidth="1"/>
    <col min="9" max="9" width="11.140625" bestFit="1" customWidth="1"/>
    <col min="10" max="10" width="11.140625" customWidth="1"/>
    <col min="11" max="11" width="12.140625" customWidth="1"/>
    <col min="12" max="12" width="12.28515625" customWidth="1"/>
    <col min="13" max="13" width="14.5703125" customWidth="1"/>
    <col min="14" max="14" width="15.7109375" customWidth="1"/>
    <col min="15" max="15" width="14.28515625" customWidth="1"/>
    <col min="16" max="17" width="12.42578125" customWidth="1"/>
    <col min="18" max="19" width="12.140625" customWidth="1"/>
    <col min="20" max="20" width="14.85546875" customWidth="1"/>
    <col min="21" max="23" width="12" customWidth="1"/>
    <col min="24" max="25" width="12.42578125" customWidth="1"/>
    <col min="26" max="26" width="15.28515625" customWidth="1"/>
    <col min="27" max="28" width="11.5703125" customWidth="1"/>
    <col min="29" max="29" width="13.28515625" customWidth="1"/>
    <col min="30" max="31" width="13" customWidth="1"/>
    <col min="32" max="32" width="14.28515625" customWidth="1"/>
    <col min="33" max="35" width="12.7109375" customWidth="1"/>
    <col min="36" max="36" width="11.7109375" customWidth="1"/>
    <col min="37" max="37" width="12.5703125" customWidth="1"/>
    <col min="38" max="38" width="13.7109375" customWidth="1"/>
    <col min="39" max="39" width="11.5703125" customWidth="1"/>
    <col min="40" max="40" width="11.7109375" customWidth="1"/>
    <col min="41" max="41" width="10.7109375" customWidth="1"/>
    <col min="42" max="42" width="11.5703125" customWidth="1"/>
    <col min="43" max="43" width="12.7109375" customWidth="1"/>
    <col min="44" max="44" width="9.140625" customWidth="1"/>
    <col min="45" max="45" width="8.42578125" hidden="1" customWidth="1"/>
    <col min="46" max="46" width="5.28515625" hidden="1" customWidth="1"/>
    <col min="47" max="68" width="9.140625" customWidth="1"/>
    <col min="259" max="259" width="13.7109375" customWidth="1"/>
  </cols>
  <sheetData>
    <row r="1" spans="1:259" s="62" customFormat="1" ht="27.75" hidden="1" customHeight="1" x14ac:dyDescent="0.25">
      <c r="A1" s="151" t="s">
        <v>54</v>
      </c>
      <c r="B1" s="151"/>
      <c r="C1" s="151"/>
      <c r="D1" s="151"/>
      <c r="E1" s="151"/>
      <c r="F1" s="151"/>
      <c r="G1" s="151"/>
      <c r="H1" s="151"/>
      <c r="I1" s="151"/>
      <c r="J1" s="151"/>
      <c r="K1" s="151"/>
      <c r="L1" s="151"/>
      <c r="M1" s="151"/>
      <c r="N1" s="151"/>
      <c r="O1" s="3"/>
      <c r="P1" s="3"/>
      <c r="Q1" s="3"/>
      <c r="R1" s="3"/>
      <c r="S1" s="3"/>
      <c r="T1" s="3"/>
      <c r="U1" s="3"/>
      <c r="V1" s="3"/>
      <c r="W1" s="3"/>
      <c r="X1" s="3"/>
      <c r="Y1" s="3"/>
      <c r="Z1" s="2"/>
      <c r="AA1" s="1"/>
      <c r="AB1" s="1"/>
      <c r="AC1" s="1"/>
      <c r="AD1" s="1"/>
      <c r="AE1" s="1"/>
      <c r="AF1" s="2"/>
      <c r="AG1" s="2"/>
      <c r="AH1" s="2"/>
      <c r="AI1" s="2"/>
      <c r="AJ1" s="2"/>
      <c r="AK1" s="2"/>
      <c r="AL1" s="2"/>
      <c r="AM1" s="2"/>
      <c r="AN1" s="2"/>
      <c r="AO1" s="2"/>
      <c r="AP1" s="2"/>
      <c r="AQ1" s="2"/>
      <c r="AR1" s="2"/>
      <c r="AS1" s="2"/>
      <c r="AT1" s="2"/>
    </row>
    <row r="2" spans="1:259" s="62" customFormat="1" ht="27.75" hidden="1" customHeight="1" x14ac:dyDescent="0.25">
      <c r="A2" s="152" t="s">
        <v>3</v>
      </c>
      <c r="B2" s="152"/>
      <c r="C2" s="152"/>
      <c r="D2" s="152"/>
      <c r="E2" s="152"/>
      <c r="F2" s="152"/>
      <c r="G2" s="152"/>
      <c r="H2" s="152"/>
      <c r="I2" s="152"/>
      <c r="J2" s="152"/>
      <c r="K2" s="152"/>
      <c r="L2" s="152"/>
      <c r="M2" s="152"/>
      <c r="N2" s="152"/>
      <c r="O2" s="3"/>
      <c r="P2" s="3"/>
      <c r="Q2" s="3"/>
      <c r="R2" s="3"/>
      <c r="S2" s="3"/>
      <c r="T2" s="3"/>
      <c r="U2" s="3"/>
      <c r="V2" s="3"/>
      <c r="W2" s="3"/>
      <c r="X2" s="3"/>
      <c r="Y2" s="3"/>
      <c r="Z2" s="1"/>
      <c r="AA2" s="1"/>
      <c r="AB2" s="1"/>
      <c r="AC2" s="1"/>
      <c r="AD2" s="1"/>
      <c r="AE2" s="1"/>
      <c r="AF2" s="2"/>
      <c r="AG2" s="2"/>
      <c r="AH2" s="2"/>
      <c r="AI2" s="2"/>
      <c r="AJ2" s="2"/>
      <c r="AK2" s="2"/>
      <c r="AL2" s="2"/>
      <c r="AM2" s="2"/>
      <c r="AN2" s="2"/>
      <c r="AO2" s="2"/>
      <c r="AP2" s="2"/>
      <c r="AQ2" s="2"/>
      <c r="AR2" s="2"/>
      <c r="AS2" s="2"/>
      <c r="AT2" s="2"/>
    </row>
    <row r="3" spans="1:259" ht="45" customHeight="1" x14ac:dyDescent="0.25">
      <c r="A3" s="153" t="e">
        <f>#REF!</f>
        <v>#REF!</v>
      </c>
      <c r="B3" s="153"/>
      <c r="C3" s="153"/>
      <c r="D3" s="153"/>
      <c r="E3" s="153"/>
      <c r="F3" s="153"/>
      <c r="G3" s="153"/>
      <c r="H3" s="153"/>
      <c r="I3" s="153"/>
      <c r="J3" s="153"/>
      <c r="K3" s="153"/>
      <c r="L3" s="153"/>
      <c r="M3" s="153"/>
      <c r="N3" s="153"/>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2"/>
      <c r="AQ3" s="2"/>
      <c r="AR3" s="2"/>
      <c r="AS3" s="2"/>
      <c r="AT3" s="2"/>
    </row>
    <row r="4" spans="1:259" s="2" customFormat="1" ht="16.5" customHeight="1" x14ac:dyDescent="0.25">
      <c r="A4" s="154" t="s">
        <v>17</v>
      </c>
      <c r="B4" s="154"/>
      <c r="C4" s="154"/>
      <c r="D4" s="154"/>
      <c r="E4" s="154"/>
      <c r="F4" s="154"/>
      <c r="G4" s="154"/>
      <c r="H4" s="154"/>
      <c r="I4" s="154"/>
      <c r="J4" s="154"/>
      <c r="K4" s="154"/>
      <c r="L4" s="154"/>
      <c r="M4" s="154"/>
      <c r="N4" s="154"/>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row>
    <row r="5" spans="1:259" s="2" customFormat="1" ht="43.5" hidden="1" customHeight="1" x14ac:dyDescent="0.25">
      <c r="A5" s="155" t="s">
        <v>55</v>
      </c>
      <c r="B5" s="156"/>
      <c r="C5" s="156"/>
      <c r="D5" s="156"/>
      <c r="E5" s="156"/>
      <c r="F5" s="156"/>
      <c r="G5" s="156"/>
      <c r="H5" s="156"/>
      <c r="I5" s="156"/>
      <c r="J5" s="156"/>
      <c r="K5" s="156"/>
      <c r="L5" s="157"/>
      <c r="M5" s="158" t="s">
        <v>56</v>
      </c>
      <c r="N5" s="159"/>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row>
    <row r="6" spans="1:259" s="2" customFormat="1" ht="13.5" customHeight="1" x14ac:dyDescent="0.25">
      <c r="A6" s="160" t="s">
        <v>57</v>
      </c>
      <c r="B6" s="161"/>
      <c r="C6" s="161"/>
      <c r="D6" s="161"/>
      <c r="E6" s="161"/>
      <c r="F6" s="161"/>
      <c r="G6" s="161"/>
      <c r="H6" s="161"/>
      <c r="I6" s="161"/>
      <c r="J6" s="161"/>
      <c r="K6" s="161"/>
      <c r="L6" s="162"/>
      <c r="M6" s="106">
        <v>750000</v>
      </c>
      <c r="N6" s="106"/>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65"/>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row>
    <row r="7" spans="1:259" s="2" customFormat="1" ht="15" x14ac:dyDescent="0.25">
      <c r="A7" s="163" t="s">
        <v>15</v>
      </c>
      <c r="B7" s="164"/>
      <c r="C7" s="164"/>
      <c r="D7" s="164"/>
      <c r="E7" s="164"/>
      <c r="F7" s="164"/>
      <c r="G7" s="164"/>
      <c r="H7" s="164"/>
      <c r="I7" s="164"/>
      <c r="J7" s="164"/>
      <c r="K7" s="164"/>
      <c r="L7" s="165"/>
      <c r="M7" s="105">
        <v>0.15</v>
      </c>
      <c r="N7" s="105"/>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56"/>
      <c r="AQ7" s="1"/>
      <c r="AS7" s="1" t="s">
        <v>2</v>
      </c>
      <c r="AT7" s="25" t="s">
        <v>0</v>
      </c>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row>
    <row r="8" spans="1:259" s="2" customFormat="1" ht="15" x14ac:dyDescent="0.25">
      <c r="A8" s="166" t="s">
        <v>58</v>
      </c>
      <c r="B8" s="167"/>
      <c r="C8" s="167"/>
      <c r="D8" s="167"/>
      <c r="E8" s="167"/>
      <c r="F8" s="167"/>
      <c r="G8" s="167"/>
      <c r="H8" s="167"/>
      <c r="I8" s="167"/>
      <c r="J8" s="167"/>
      <c r="K8" s="167"/>
      <c r="L8" s="168"/>
      <c r="M8" s="169">
        <f>M6-(M6*avans2)</f>
        <v>637500</v>
      </c>
      <c r="N8" s="16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56"/>
      <c r="AQ8" s="1"/>
      <c r="AS8" s="2" t="s">
        <v>14</v>
      </c>
      <c r="AT8" s="25" t="s">
        <v>1</v>
      </c>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row>
    <row r="9" spans="1:259" s="2" customFormat="1" ht="15" hidden="1" customHeight="1" x14ac:dyDescent="0.25">
      <c r="A9" s="170" t="s">
        <v>59</v>
      </c>
      <c r="B9" s="171"/>
      <c r="C9" s="171"/>
      <c r="D9" s="171"/>
      <c r="E9" s="171"/>
      <c r="F9" s="171"/>
      <c r="G9" s="171"/>
      <c r="H9" s="171"/>
      <c r="I9" s="171"/>
      <c r="J9" s="171"/>
      <c r="K9" s="172"/>
      <c r="L9" s="76"/>
      <c r="M9" s="106">
        <v>100000</v>
      </c>
      <c r="N9" s="106"/>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1"/>
      <c r="AQ9" s="1"/>
      <c r="AT9" s="58"/>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row>
    <row r="10" spans="1:259" s="2" customFormat="1" ht="15" hidden="1" customHeight="1" x14ac:dyDescent="0.25">
      <c r="A10" s="170" t="s">
        <v>60</v>
      </c>
      <c r="B10" s="171"/>
      <c r="C10" s="171"/>
      <c r="D10" s="171"/>
      <c r="E10" s="171"/>
      <c r="F10" s="171"/>
      <c r="G10" s="171"/>
      <c r="H10" s="171"/>
      <c r="I10" s="171"/>
      <c r="J10" s="171"/>
      <c r="K10" s="172"/>
      <c r="L10" s="76"/>
      <c r="M10" s="106">
        <f>M9*M29</f>
        <v>0</v>
      </c>
      <c r="N10" s="10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
      <c r="AQ10" s="1"/>
      <c r="AT10" s="58"/>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row>
    <row r="11" spans="1:259" s="2" customFormat="1" ht="15" hidden="1" customHeight="1" x14ac:dyDescent="0.25">
      <c r="A11" s="173" t="s">
        <v>61</v>
      </c>
      <c r="B11" s="174"/>
      <c r="C11" s="174"/>
      <c r="D11" s="174"/>
      <c r="E11" s="174"/>
      <c r="F11" s="174"/>
      <c r="G11" s="174"/>
      <c r="H11" s="174"/>
      <c r="I11" s="174"/>
      <c r="J11" s="174"/>
      <c r="K11" s="175"/>
      <c r="L11" s="77"/>
      <c r="M11" s="106">
        <v>0</v>
      </c>
      <c r="N11" s="106"/>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
      <c r="AQ11" s="1"/>
      <c r="AT11" s="58"/>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row>
    <row r="12" spans="1:259" s="2" customFormat="1" ht="15" hidden="1" customHeight="1" x14ac:dyDescent="0.25">
      <c r="A12" s="173" t="s">
        <v>62</v>
      </c>
      <c r="B12" s="174"/>
      <c r="C12" s="174"/>
      <c r="D12" s="174"/>
      <c r="E12" s="174"/>
      <c r="F12" s="174"/>
      <c r="G12" s="174"/>
      <c r="H12" s="174"/>
      <c r="I12" s="174"/>
      <c r="J12" s="174"/>
      <c r="K12" s="175"/>
      <c r="L12" s="77"/>
      <c r="M12" s="106">
        <v>0</v>
      </c>
      <c r="N12" s="106"/>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
      <c r="AQ12" s="1"/>
      <c r="AT12" s="58"/>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row>
    <row r="13" spans="1:259" s="2" customFormat="1" ht="16.5" customHeight="1" x14ac:dyDescent="0.25">
      <c r="A13" s="176" t="s">
        <v>12</v>
      </c>
      <c r="B13" s="177"/>
      <c r="C13" s="177"/>
      <c r="D13" s="177"/>
      <c r="E13" s="177"/>
      <c r="F13" s="177"/>
      <c r="G13" s="177"/>
      <c r="H13" s="177"/>
      <c r="I13" s="177"/>
      <c r="J13" s="177"/>
      <c r="K13" s="177"/>
      <c r="L13" s="178"/>
      <c r="M13" s="179">
        <v>240</v>
      </c>
      <c r="N13" s="180"/>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1"/>
      <c r="AQ13" s="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row>
    <row r="14" spans="1:259" s="2" customFormat="1" ht="18.75" hidden="1" customHeight="1" x14ac:dyDescent="0.25">
      <c r="A14" s="181" t="s">
        <v>50</v>
      </c>
      <c r="B14" s="182"/>
      <c r="C14" s="182"/>
      <c r="D14" s="182"/>
      <c r="E14" s="182"/>
      <c r="F14" s="182"/>
      <c r="G14" s="182"/>
      <c r="H14" s="182"/>
      <c r="I14" s="182"/>
      <c r="J14" s="182"/>
      <c r="K14" s="182"/>
      <c r="L14" s="183"/>
      <c r="M14" s="196">
        <v>0.129</v>
      </c>
      <c r="N14" s="197"/>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1"/>
      <c r="AQ14" s="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row>
    <row r="15" spans="1:259" s="2" customFormat="1" ht="16.5" hidden="1" customHeight="1" x14ac:dyDescent="0.25">
      <c r="A15" s="184" t="s">
        <v>51</v>
      </c>
      <c r="B15" s="185"/>
      <c r="C15" s="185"/>
      <c r="D15" s="185"/>
      <c r="E15" s="185"/>
      <c r="F15" s="185"/>
      <c r="G15" s="185"/>
      <c r="H15" s="185"/>
      <c r="I15" s="185"/>
      <c r="J15" s="185"/>
      <c r="K15" s="185"/>
      <c r="L15" s="186"/>
      <c r="M15" s="198">
        <v>0</v>
      </c>
      <c r="N15" s="199"/>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1"/>
      <c r="AQ15" s="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row>
    <row r="16" spans="1:259" s="2" customFormat="1" ht="50.25" customHeight="1" x14ac:dyDescent="0.25">
      <c r="A16" s="200" t="s">
        <v>92</v>
      </c>
      <c r="B16" s="208"/>
      <c r="C16" s="208"/>
      <c r="D16" s="208"/>
      <c r="E16" s="208"/>
      <c r="F16" s="208"/>
      <c r="G16" s="208"/>
      <c r="H16" s="208"/>
      <c r="I16" s="208"/>
      <c r="J16" s="208"/>
      <c r="K16" s="208"/>
      <c r="L16" s="209"/>
      <c r="M16" s="210">
        <v>8.9800000000000005E-2</v>
      </c>
      <c r="N16" s="21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1"/>
      <c r="AQ16" s="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row>
    <row r="17" spans="1:259" s="2" customFormat="1" ht="28.5" customHeight="1" x14ac:dyDescent="0.25">
      <c r="A17" s="200" t="s">
        <v>93</v>
      </c>
      <c r="B17" s="201"/>
      <c r="C17" s="201"/>
      <c r="D17" s="201"/>
      <c r="E17" s="201"/>
      <c r="F17" s="201"/>
      <c r="G17" s="201"/>
      <c r="H17" s="201"/>
      <c r="I17" s="201"/>
      <c r="J17" s="201"/>
      <c r="K17" s="201"/>
      <c r="L17" s="202"/>
      <c r="M17" s="196">
        <f>M16+4.5%</f>
        <v>0.1348</v>
      </c>
      <c r="N17" s="197"/>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1"/>
      <c r="AQ17" s="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row>
    <row r="18" spans="1:259" s="2" customFormat="1" ht="15.75" hidden="1" customHeight="1" x14ac:dyDescent="0.25">
      <c r="A18" s="184" t="s">
        <v>86</v>
      </c>
      <c r="B18" s="185"/>
      <c r="C18" s="185"/>
      <c r="D18" s="185"/>
      <c r="E18" s="185"/>
      <c r="F18" s="185"/>
      <c r="G18" s="185"/>
      <c r="H18" s="185"/>
      <c r="I18" s="185"/>
      <c r="J18" s="185"/>
      <c r="K18" s="185"/>
      <c r="L18" s="186"/>
      <c r="M18" s="198">
        <f>strok2-M15</f>
        <v>240</v>
      </c>
      <c r="N18" s="199"/>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1"/>
      <c r="AQ18" s="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row>
    <row r="19" spans="1:259" s="2" customFormat="1" ht="15.75" customHeight="1" x14ac:dyDescent="0.25">
      <c r="A19" s="227" t="s">
        <v>98</v>
      </c>
      <c r="B19" s="228"/>
      <c r="C19" s="228"/>
      <c r="D19" s="228"/>
      <c r="E19" s="228"/>
      <c r="F19" s="228"/>
      <c r="G19" s="228"/>
      <c r="H19" s="228"/>
      <c r="I19" s="228"/>
      <c r="J19" s="228"/>
      <c r="K19" s="228"/>
      <c r="L19" s="229"/>
      <c r="M19" s="230">
        <v>7.0000000000000007E-2</v>
      </c>
      <c r="N19" s="23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1"/>
      <c r="AQ19" s="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row>
    <row r="20" spans="1:259" s="2" customFormat="1" ht="15" x14ac:dyDescent="0.25">
      <c r="A20" s="166" t="s">
        <v>13</v>
      </c>
      <c r="B20" s="167"/>
      <c r="C20" s="167"/>
      <c r="D20" s="167"/>
      <c r="E20" s="167"/>
      <c r="F20" s="167"/>
      <c r="G20" s="167"/>
      <c r="H20" s="167"/>
      <c r="I20" s="167"/>
      <c r="J20" s="167"/>
      <c r="K20" s="167"/>
      <c r="L20" s="168"/>
      <c r="M20" s="212">
        <v>1</v>
      </c>
      <c r="N20" s="213"/>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1"/>
      <c r="AQ20" s="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row>
    <row r="21" spans="1:259" s="2" customFormat="1" ht="15" hidden="1" customHeight="1" x14ac:dyDescent="0.25">
      <c r="A21" s="126" t="str">
        <f>CONCATENATE("Месячный платеж по кредиту, ",U38)</f>
        <v xml:space="preserve">Месячный платеж по кредиту, </v>
      </c>
      <c r="B21" s="127"/>
      <c r="C21" s="127"/>
      <c r="D21" s="127"/>
      <c r="E21" s="127"/>
      <c r="F21" s="127"/>
      <c r="G21" s="127"/>
      <c r="H21" s="127"/>
      <c r="I21" s="127"/>
      <c r="J21" s="74"/>
      <c r="K21" s="75"/>
      <c r="L21" s="74"/>
      <c r="M21" s="214">
        <f>IF(data2=1,sumkred2/strok2,sumkred2*M14/100/((1-POWER(1+M14/1200,-strok2))*12))</f>
        <v>2656.25</v>
      </c>
      <c r="N21" s="215"/>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1"/>
      <c r="AQ21" s="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row>
    <row r="22" spans="1:259" s="2" customFormat="1" ht="26.25" customHeight="1" x14ac:dyDescent="0.25">
      <c r="A22" s="190" t="s">
        <v>104</v>
      </c>
      <c r="B22" s="191"/>
      <c r="C22" s="191"/>
      <c r="D22" s="191"/>
      <c r="E22" s="191"/>
      <c r="F22" s="191"/>
      <c r="G22" s="191"/>
      <c r="H22" s="191"/>
      <c r="I22" s="191"/>
      <c r="J22" s="191"/>
      <c r="K22" s="191"/>
      <c r="L22" s="191"/>
      <c r="M22" s="191"/>
      <c r="N22" s="192"/>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1"/>
      <c r="AQ22" s="1"/>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row>
    <row r="23" spans="1:259" s="2" customFormat="1" ht="15" x14ac:dyDescent="0.25">
      <c r="A23" s="126" t="s">
        <v>81</v>
      </c>
      <c r="B23" s="127"/>
      <c r="C23" s="127"/>
      <c r="D23" s="127"/>
      <c r="E23" s="127"/>
      <c r="F23" s="127"/>
      <c r="G23" s="127"/>
      <c r="H23" s="127"/>
      <c r="I23" s="127"/>
      <c r="J23" s="127"/>
      <c r="K23" s="127"/>
      <c r="L23" s="205"/>
      <c r="M23" s="216">
        <v>5.0000000000000001E-3</v>
      </c>
      <c r="N23" s="216"/>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1"/>
      <c r="AQ23" s="1"/>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row>
    <row r="24" spans="1:259" s="2" customFormat="1" ht="16.5" customHeight="1" x14ac:dyDescent="0.25">
      <c r="A24" s="126" t="s">
        <v>63</v>
      </c>
      <c r="B24" s="127"/>
      <c r="C24" s="127"/>
      <c r="D24" s="127"/>
      <c r="E24" s="127"/>
      <c r="F24" s="127"/>
      <c r="G24" s="127"/>
      <c r="H24" s="127"/>
      <c r="I24" s="127"/>
      <c r="J24" s="127"/>
      <c r="K24" s="127"/>
      <c r="L24" s="205"/>
      <c r="M24" s="217">
        <v>0</v>
      </c>
      <c r="N24" s="218"/>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1"/>
      <c r="AQ24" s="1"/>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row>
    <row r="25" spans="1:259" s="2" customFormat="1" ht="19.5" customHeight="1" x14ac:dyDescent="0.25">
      <c r="A25" s="126" t="s">
        <v>88</v>
      </c>
      <c r="B25" s="127"/>
      <c r="C25" s="127"/>
      <c r="D25" s="127"/>
      <c r="E25" s="127"/>
      <c r="F25" s="127"/>
      <c r="G25" s="127"/>
      <c r="H25" s="127"/>
      <c r="I25" s="127"/>
      <c r="J25" s="127"/>
      <c r="K25" s="127"/>
      <c r="L25" s="205"/>
      <c r="M25" s="219">
        <v>0</v>
      </c>
      <c r="N25" s="220"/>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1"/>
      <c r="AQ25" s="1"/>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row>
    <row r="26" spans="1:259" s="2" customFormat="1" ht="15.75" customHeight="1" x14ac:dyDescent="0.25">
      <c r="A26" s="126" t="s">
        <v>84</v>
      </c>
      <c r="B26" s="127"/>
      <c r="C26" s="127"/>
      <c r="D26" s="127"/>
      <c r="E26" s="127"/>
      <c r="F26" s="127"/>
      <c r="G26" s="127"/>
      <c r="H26" s="127"/>
      <c r="I26" s="127"/>
      <c r="J26" s="127"/>
      <c r="K26" s="127"/>
      <c r="L26" s="205"/>
      <c r="M26" s="221" t="s">
        <v>85</v>
      </c>
      <c r="N26" s="222"/>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1"/>
      <c r="AQ26" s="1"/>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row>
    <row r="27" spans="1:259" s="2" customFormat="1" ht="25.5" hidden="1" customHeight="1" x14ac:dyDescent="0.25">
      <c r="A27" s="126" t="s">
        <v>87</v>
      </c>
      <c r="B27" s="127"/>
      <c r="C27" s="127"/>
      <c r="D27" s="127"/>
      <c r="E27" s="127"/>
      <c r="F27" s="127"/>
      <c r="G27" s="127"/>
      <c r="H27" s="127"/>
      <c r="I27" s="127"/>
      <c r="J27" s="127"/>
      <c r="K27" s="127"/>
      <c r="L27" s="205"/>
      <c r="M27" s="206">
        <v>0</v>
      </c>
      <c r="N27" s="207"/>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1"/>
      <c r="AQ27" s="1"/>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row>
    <row r="28" spans="1:259" s="2" customFormat="1" ht="20.45" customHeight="1" x14ac:dyDescent="0.25">
      <c r="A28" s="203" t="s">
        <v>89</v>
      </c>
      <c r="B28" s="203"/>
      <c r="C28" s="203"/>
      <c r="D28" s="203"/>
      <c r="E28" s="203"/>
      <c r="F28" s="203"/>
      <c r="G28" s="203"/>
      <c r="H28" s="203"/>
      <c r="I28" s="203"/>
      <c r="J28" s="203"/>
      <c r="K28" s="203"/>
      <c r="L28" s="203"/>
      <c r="M28" s="204">
        <v>0</v>
      </c>
      <c r="N28" s="204"/>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1"/>
      <c r="AQ28" s="1"/>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row>
    <row r="29" spans="1:259" s="2" customFormat="1" ht="32.25" customHeight="1" x14ac:dyDescent="0.25">
      <c r="A29" s="193" t="s">
        <v>105</v>
      </c>
      <c r="B29" s="194"/>
      <c r="C29" s="194"/>
      <c r="D29" s="194"/>
      <c r="E29" s="194"/>
      <c r="F29" s="194"/>
      <c r="G29" s="194"/>
      <c r="H29" s="194"/>
      <c r="I29" s="194"/>
      <c r="J29" s="194"/>
      <c r="K29" s="194"/>
      <c r="L29" s="194"/>
      <c r="M29" s="194"/>
      <c r="N29" s="195"/>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1"/>
      <c r="AQ29" s="1"/>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row>
    <row r="30" spans="1:259" s="1" customFormat="1" ht="15" x14ac:dyDescent="0.25">
      <c r="A30" s="187" t="s">
        <v>102</v>
      </c>
      <c r="B30" s="188"/>
      <c r="C30" s="188"/>
      <c r="D30" s="188"/>
      <c r="E30" s="188"/>
      <c r="F30" s="188"/>
      <c r="G30" s="188"/>
      <c r="H30" s="188"/>
      <c r="I30" s="188"/>
      <c r="J30" s="188"/>
      <c r="K30" s="188"/>
      <c r="L30" s="189"/>
      <c r="M30" s="169">
        <v>10090</v>
      </c>
      <c r="N30" s="169"/>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row>
    <row r="31" spans="1:259" s="1" customFormat="1" ht="15" x14ac:dyDescent="0.25">
      <c r="A31" s="187" t="s">
        <v>82</v>
      </c>
      <c r="B31" s="241"/>
      <c r="C31" s="241"/>
      <c r="D31" s="241"/>
      <c r="E31" s="241"/>
      <c r="F31" s="241"/>
      <c r="G31" s="241"/>
      <c r="H31" s="241"/>
      <c r="I31" s="241"/>
      <c r="J31" s="241"/>
      <c r="K31" s="241"/>
      <c r="L31" s="242"/>
      <c r="M31" s="216">
        <v>1E-3</v>
      </c>
      <c r="N31" s="216"/>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row>
    <row r="32" spans="1:259" s="1" customFormat="1" ht="30" customHeight="1" x14ac:dyDescent="0.25">
      <c r="A32" s="240" t="s">
        <v>109</v>
      </c>
      <c r="B32" s="241"/>
      <c r="C32" s="241"/>
      <c r="D32" s="241"/>
      <c r="E32" s="241"/>
      <c r="F32" s="241"/>
      <c r="G32" s="241"/>
      <c r="H32" s="241"/>
      <c r="I32" s="241"/>
      <c r="J32" s="241"/>
      <c r="K32" s="241"/>
      <c r="L32" s="242"/>
      <c r="M32" s="216">
        <v>2.8E-3</v>
      </c>
      <c r="N32" s="216"/>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row>
    <row r="33" spans="1:260" s="1" customFormat="1" ht="15" x14ac:dyDescent="0.25">
      <c r="A33" s="187" t="s">
        <v>83</v>
      </c>
      <c r="B33" s="241"/>
      <c r="C33" s="241"/>
      <c r="D33" s="241"/>
      <c r="E33" s="241"/>
      <c r="F33" s="241"/>
      <c r="G33" s="241"/>
      <c r="H33" s="241"/>
      <c r="I33" s="241"/>
      <c r="J33" s="241"/>
      <c r="K33" s="241"/>
      <c r="L33" s="242"/>
      <c r="M33" s="216">
        <v>5.0000000000000001E-3</v>
      </c>
      <c r="N33" s="216"/>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row>
    <row r="34" spans="1:260" s="1" customFormat="1" ht="15" x14ac:dyDescent="0.25">
      <c r="A34" s="187" t="s">
        <v>91</v>
      </c>
      <c r="B34" s="241"/>
      <c r="C34" s="241"/>
      <c r="D34" s="241"/>
      <c r="E34" s="241"/>
      <c r="F34" s="241"/>
      <c r="G34" s="241"/>
      <c r="H34" s="241"/>
      <c r="I34" s="241"/>
      <c r="J34" s="241"/>
      <c r="K34" s="241"/>
      <c r="L34" s="242"/>
      <c r="M34" s="169">
        <v>5300</v>
      </c>
      <c r="N34" s="169"/>
      <c r="O34" s="41"/>
      <c r="P34" s="41"/>
      <c r="Q34" s="41"/>
      <c r="R34" s="41"/>
      <c r="S34" s="41"/>
      <c r="U34" s="41"/>
      <c r="V34" s="41"/>
      <c r="W34" s="41"/>
      <c r="X34" s="41"/>
      <c r="Y34" s="41"/>
      <c r="Z34" s="41"/>
      <c r="AA34" s="41"/>
      <c r="AB34" s="41"/>
      <c r="AC34" s="41"/>
      <c r="AD34" s="41"/>
      <c r="AE34" s="41"/>
      <c r="AF34" s="41"/>
      <c r="AG34" s="41"/>
      <c r="AH34" s="41"/>
      <c r="AI34" s="41"/>
      <c r="AJ34" s="41"/>
      <c r="AK34" s="41"/>
      <c r="AL34" s="41"/>
      <c r="AM34" s="41"/>
      <c r="AN34" s="41"/>
      <c r="AO34" s="41"/>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row>
    <row r="35" spans="1:260" s="1" customFormat="1" ht="15" x14ac:dyDescent="0.25">
      <c r="A35" s="187" t="s">
        <v>103</v>
      </c>
      <c r="B35" s="241"/>
      <c r="C35" s="241"/>
      <c r="D35" s="241"/>
      <c r="E35" s="241"/>
      <c r="F35" s="241"/>
      <c r="G35" s="241"/>
      <c r="H35" s="241"/>
      <c r="I35" s="241"/>
      <c r="J35" s="241"/>
      <c r="K35" s="241"/>
      <c r="L35" s="242"/>
      <c r="M35" s="169">
        <v>3430</v>
      </c>
      <c r="N35" s="169"/>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row>
    <row r="36" spans="1:260" s="2" customFormat="1" ht="15" customHeight="1" x14ac:dyDescent="0.25">
      <c r="A36" s="187" t="s">
        <v>90</v>
      </c>
      <c r="B36" s="241"/>
      <c r="C36" s="241"/>
      <c r="D36" s="241"/>
      <c r="E36" s="241"/>
      <c r="F36" s="241"/>
      <c r="G36" s="241"/>
      <c r="H36" s="241"/>
      <c r="I36" s="241"/>
      <c r="J36" s="241"/>
      <c r="K36" s="241"/>
      <c r="L36" s="242"/>
      <c r="M36" s="169">
        <f>M6*1%</f>
        <v>7500</v>
      </c>
      <c r="N36" s="169"/>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1"/>
      <c r="AQ36" s="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row>
    <row r="37" spans="1:260" s="2" customFormat="1" ht="19.5" hidden="1" customHeight="1" x14ac:dyDescent="0.25">
      <c r="A37" s="235"/>
      <c r="B37" s="236"/>
      <c r="C37" s="236"/>
      <c r="D37" s="236"/>
      <c r="E37" s="236"/>
      <c r="F37" s="236"/>
      <c r="G37" s="236"/>
      <c r="H37" s="236"/>
      <c r="I37" s="236"/>
      <c r="J37" s="236"/>
      <c r="K37" s="236"/>
      <c r="L37" s="237"/>
      <c r="M37" s="238"/>
      <c r="N37" s="239"/>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1"/>
      <c r="AQ37" s="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row>
    <row r="38" spans="1:260" s="2" customFormat="1" ht="15.75" thickBot="1" x14ac:dyDescent="0.3">
      <c r="A38" s="20">
        <v>2</v>
      </c>
      <c r="B38" s="1"/>
      <c r="C38" s="1"/>
      <c r="D38" s="1"/>
      <c r="E38" s="1"/>
      <c r="F38" s="1"/>
      <c r="G38" s="1"/>
      <c r="H38" s="1"/>
      <c r="I38" s="1"/>
      <c r="J38" s="1"/>
      <c r="K38" s="1"/>
      <c r="L38" s="1"/>
      <c r="M38" s="1"/>
      <c r="O38" s="32"/>
      <c r="P38" s="32"/>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t="s">
        <v>16</v>
      </c>
      <c r="AP38" s="41"/>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row>
    <row r="39" spans="1:260" s="1" customFormat="1" ht="12.75" customHeight="1" thickBot="1" x14ac:dyDescent="0.3">
      <c r="A39" s="141" t="s">
        <v>18</v>
      </c>
      <c r="B39" s="130" t="s">
        <v>20</v>
      </c>
      <c r="C39" s="131"/>
      <c r="D39" s="131"/>
      <c r="E39" s="131"/>
      <c r="F39" s="131"/>
      <c r="G39" s="132"/>
      <c r="H39" s="130" t="s">
        <v>21</v>
      </c>
      <c r="I39" s="131"/>
      <c r="J39" s="131"/>
      <c r="K39" s="131"/>
      <c r="L39" s="131"/>
      <c r="M39" s="132"/>
      <c r="N39" s="130" t="s">
        <v>22</v>
      </c>
      <c r="O39" s="131"/>
      <c r="P39" s="131"/>
      <c r="Q39" s="131"/>
      <c r="R39" s="131"/>
      <c r="S39" s="132"/>
      <c r="T39" s="130" t="s">
        <v>23</v>
      </c>
      <c r="U39" s="131"/>
      <c r="V39" s="131"/>
      <c r="W39" s="131"/>
      <c r="X39" s="131"/>
      <c r="Y39" s="132"/>
      <c r="Z39" s="130" t="s">
        <v>24</v>
      </c>
      <c r="AA39" s="131"/>
      <c r="AB39" s="131"/>
      <c r="AC39" s="131"/>
      <c r="AD39" s="131"/>
      <c r="AE39" s="132"/>
      <c r="AF39" s="130" t="s">
        <v>25</v>
      </c>
      <c r="AG39" s="131"/>
      <c r="AH39" s="131"/>
      <c r="AI39" s="131"/>
      <c r="AJ39" s="131"/>
      <c r="AK39" s="132"/>
      <c r="AL39" s="130" t="s">
        <v>26</v>
      </c>
      <c r="AM39" s="131"/>
      <c r="AN39" s="131"/>
      <c r="AO39" s="131"/>
      <c r="AP39" s="131"/>
      <c r="AQ39" s="132"/>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c r="BY39" s="60"/>
      <c r="BZ39" s="60"/>
      <c r="CA39" s="60"/>
      <c r="CB39" s="60"/>
      <c r="CC39" s="60"/>
      <c r="CD39" s="60"/>
      <c r="CE39" s="60"/>
      <c r="CF39" s="60"/>
      <c r="CG39" s="60"/>
      <c r="CH39" s="60"/>
      <c r="CI39" s="60"/>
      <c r="CJ39" s="60"/>
      <c r="CK39" s="60"/>
      <c r="CL39" s="60"/>
      <c r="CM39" s="60"/>
      <c r="CN39" s="60"/>
      <c r="CO39" s="60"/>
      <c r="CP39" s="60"/>
      <c r="CQ39" s="60"/>
      <c r="CR39" s="60"/>
      <c r="CS39" s="60"/>
      <c r="CT39" s="60"/>
      <c r="CU39" s="60"/>
      <c r="CV39" s="60"/>
      <c r="CW39" s="60"/>
      <c r="CX39" s="60"/>
      <c r="CY39" s="60"/>
      <c r="CZ39" s="60"/>
      <c r="DA39" s="60"/>
      <c r="DB39" s="60"/>
      <c r="DC39" s="60"/>
      <c r="DD39" s="60"/>
      <c r="DE39" s="60"/>
      <c r="DF39" s="60"/>
      <c r="DG39" s="60"/>
      <c r="DH39" s="60"/>
      <c r="DI39" s="60"/>
      <c r="DJ39" s="60"/>
      <c r="DK39" s="60"/>
      <c r="DL39" s="60"/>
      <c r="DM39" s="60"/>
      <c r="DN39" s="60"/>
      <c r="DO39" s="60"/>
      <c r="DP39" s="60"/>
      <c r="DQ39" s="60"/>
      <c r="DR39" s="60"/>
      <c r="DS39" s="60"/>
      <c r="DT39" s="60"/>
      <c r="DU39" s="60"/>
      <c r="DV39" s="60"/>
      <c r="DW39" s="60"/>
      <c r="DX39" s="60"/>
      <c r="DY39" s="60"/>
      <c r="DZ39" s="60"/>
      <c r="EA39" s="60"/>
      <c r="EB39" s="60"/>
      <c r="EC39" s="60"/>
      <c r="ED39" s="60"/>
      <c r="EE39" s="60"/>
      <c r="EF39" s="60"/>
      <c r="EG39" s="60"/>
      <c r="EH39" s="60"/>
      <c r="EI39" s="60"/>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60"/>
      <c r="GP39" s="60"/>
      <c r="GQ39" s="60"/>
      <c r="GR39" s="60"/>
      <c r="GS39" s="60"/>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row>
    <row r="40" spans="1:260" s="2" customFormat="1" ht="120.75" thickBot="1" x14ac:dyDescent="0.3">
      <c r="A40" s="142"/>
      <c r="B40" s="6" t="s">
        <v>41</v>
      </c>
      <c r="C40" s="6" t="s">
        <v>94</v>
      </c>
      <c r="D40" s="68" t="s">
        <v>95</v>
      </c>
      <c r="E40" s="6" t="s">
        <v>64</v>
      </c>
      <c r="F40" s="6" t="s">
        <v>96</v>
      </c>
      <c r="G40" s="68" t="s">
        <v>97</v>
      </c>
      <c r="H40" s="6" t="s">
        <v>41</v>
      </c>
      <c r="I40" s="6" t="s">
        <v>94</v>
      </c>
      <c r="J40" s="68" t="s">
        <v>95</v>
      </c>
      <c r="K40" s="6" t="s">
        <v>64</v>
      </c>
      <c r="L40" s="6" t="s">
        <v>96</v>
      </c>
      <c r="M40" s="68" t="s">
        <v>97</v>
      </c>
      <c r="N40" s="6" t="s">
        <v>41</v>
      </c>
      <c r="O40" s="6" t="s">
        <v>94</v>
      </c>
      <c r="P40" s="68" t="s">
        <v>95</v>
      </c>
      <c r="Q40" s="6" t="s">
        <v>64</v>
      </c>
      <c r="R40" s="6" t="s">
        <v>96</v>
      </c>
      <c r="S40" s="68" t="s">
        <v>97</v>
      </c>
      <c r="T40" s="6" t="s">
        <v>41</v>
      </c>
      <c r="U40" s="6" t="s">
        <v>94</v>
      </c>
      <c r="V40" s="68" t="s">
        <v>95</v>
      </c>
      <c r="W40" s="6" t="s">
        <v>64</v>
      </c>
      <c r="X40" s="6" t="s">
        <v>96</v>
      </c>
      <c r="Y40" s="68" t="s">
        <v>97</v>
      </c>
      <c r="Z40" s="6" t="s">
        <v>41</v>
      </c>
      <c r="AA40" s="6" t="s">
        <v>94</v>
      </c>
      <c r="AB40" s="68" t="s">
        <v>95</v>
      </c>
      <c r="AC40" s="6" t="s">
        <v>64</v>
      </c>
      <c r="AD40" s="6" t="s">
        <v>96</v>
      </c>
      <c r="AE40" s="68" t="s">
        <v>97</v>
      </c>
      <c r="AF40" s="6" t="s">
        <v>41</v>
      </c>
      <c r="AG40" s="6" t="s">
        <v>94</v>
      </c>
      <c r="AH40" s="68" t="s">
        <v>95</v>
      </c>
      <c r="AI40" s="6" t="s">
        <v>64</v>
      </c>
      <c r="AJ40" s="6" t="s">
        <v>96</v>
      </c>
      <c r="AK40" s="68" t="s">
        <v>97</v>
      </c>
      <c r="AL40" s="6" t="s">
        <v>41</v>
      </c>
      <c r="AM40" s="6" t="s">
        <v>94</v>
      </c>
      <c r="AN40" s="68" t="s">
        <v>95</v>
      </c>
      <c r="AO40" s="6" t="s">
        <v>64</v>
      </c>
      <c r="AP40" s="6" t="s">
        <v>96</v>
      </c>
      <c r="AQ40" s="68" t="s">
        <v>97</v>
      </c>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row>
    <row r="41" spans="1:260" s="2" customFormat="1" ht="15.75" thickTop="1" x14ac:dyDescent="0.25">
      <c r="A41" s="61" t="s">
        <v>65</v>
      </c>
      <c r="B41" s="7">
        <f>sumkred2</f>
        <v>637500</v>
      </c>
      <c r="C41" s="7">
        <f t="shared" ref="C41:C52" si="0">IF(SUBSTITUTE(SUBSTITUTE(LEFT($A41,2),".","")," ","")*1+SUBSTITUTE(SUBSTITUTE(LEFT(B$39,2)," ",""),".","")*12-12&lt;=$M$15,B41*($M$14/12),B41*($M$17/12))</f>
        <v>7161.25</v>
      </c>
      <c r="D41" s="69">
        <f t="shared" ref="D41:D52" si="1">IF(SUBSTITUTE(SUBSTITUTE(LEFT($A41,2),".","")," ","")*1+SUBSTITUTE(SUBSTITUTE(LEFT(B$39,2)," ",""),".","")*12-12&lt;=$M$15,B41*($M$14/12),B41*($M$19/12))</f>
        <v>3718.75</v>
      </c>
      <c r="E41" s="28">
        <f>IF($A41="1 міс.",$M$32*$M$6+$M$33*B41,0)+$M$23*sumkred2+$M$24+$M$25*sumkred2+$M$30+$M$34+M31*M6+M35+M27+$M$28+M36</f>
        <v>35545</v>
      </c>
      <c r="F41" s="28">
        <f>IF(data2=2,C41+E41,IF(data2=1,IF(C41&gt;0,C41+E41+sumproplat2,0),IF(B41&gt;sumproplat2*2,sumproplat2,B41+C41+E41)))</f>
        <v>45362.5</v>
      </c>
      <c r="G41" s="69">
        <f t="shared" ref="G41:G52" si="2">IF(data2=2,D41+E41,IF(data2=1,IF(D41&gt;0,D41+E41+sumproplat2,0),IF(B41&gt;sumproplat2*2,sumproplat2,B41+D41+E41)))</f>
        <v>41920</v>
      </c>
      <c r="H41" s="8">
        <f>IF(data2=1,IF((B52-sumproplat2)&gt;1,B52-sumproplat2,0),IF(B52-(sumproplat2-C52-E52)&gt;0,B52-(F52-C52-E52),0))</f>
        <v>605625</v>
      </c>
      <c r="I41" s="7">
        <f t="shared" ref="I41:I52" si="3">IF(SUBSTITUTE(SUBSTITUTE(LEFT($A41,2),".","")," ","")*1+SUBSTITUTE(SUBSTITUTE(LEFT(H$39,2)," ",""),".","")*12-12&lt;=$M$15,H41*($M$14/12),H41*($M$17/12))</f>
        <v>6803.1875</v>
      </c>
      <c r="J41" s="69">
        <f t="shared" ref="J41:J52" si="4">IF(SUBSTITUTE(SUBSTITUTE(LEFT($A41,2),".","")," ","")*1+SUBSTITUTE(SUBSTITUTE(LEFT(H$39,2)," ",""),".","")*12-12&lt;=$M$15,H41*($M$14/12),H41*($M$19/12))</f>
        <v>3532.8125</v>
      </c>
      <c r="K41" s="28">
        <f t="shared" ref="K41:K52" si="5">IF(AND($A41="1 міс.",H41&gt;0),$M$32*$M$6+$M$33*H41,0)+IF(H41-IF(data2=1,IF(I41&gt;0.001,I41+sumproplat2,0),IF(H41&gt;sumproplat2*2,sumproplat2,H41+I41))&lt;0,$M$35,0)+IF(H41&gt;0,$M$28,0)</f>
        <v>5128.125</v>
      </c>
      <c r="L41" s="28">
        <f t="shared" ref="L41:L52" si="6">IF(data2=1,IF(I41&gt;0.001,I41+K41+sumproplat2,0),IF(H41&gt;sumproplat2*2,sumproplat2+K41,H41+I41+K41))</f>
        <v>14587.5625</v>
      </c>
      <c r="M41" s="69">
        <f t="shared" ref="M41:M52" si="7">IF(data2=1,IF(J41&gt;0.001,J41+K41+sumproplat2,0),IF(H41&gt;sumproplat2*2,sumproplat2+K41,H41+J41+K41))</f>
        <v>11317.1875</v>
      </c>
      <c r="N41" s="8">
        <f>IF(data2=1,IF((H52-sumproplat2)&gt;1,H52-sumproplat2,0),IF(H52-(sumproplat2-I52-K52)&gt;0,H52-(L52-I52-K52),0))</f>
        <v>573750</v>
      </c>
      <c r="O41" s="7">
        <f t="shared" ref="O41:O52" si="8">IF(SUBSTITUTE(SUBSTITUTE(LEFT($A41,2),".","")," ","")*1+SUBSTITUTE(SUBSTITUTE(LEFT(N$39,2)," ",""),".","")*12-12&lt;=$M$15,N41*($M$14/12),N41*($M$17/12))</f>
        <v>6445.125</v>
      </c>
      <c r="P41" s="69">
        <f>IF(SUBSTITUTE(SUBSTITUTE(LEFT($A41,2),".","")," ","")*1+SUBSTITUTE(SUBSTITUTE(LEFT(N$39,2)," ",""),".","")*12-12&lt;=$M$15,N41*($M$14/12),N41*($M$19/12))</f>
        <v>3346.875</v>
      </c>
      <c r="Q41" s="28">
        <f t="shared" ref="Q41:Q52" si="9">IF(AND($A41="1 міс.",N41&gt;0),$M$32*$M$6+$M$33*N41,0)+IF(N41-IF(data2=1,IF(O41&gt;0.001,O41+sumproplat2,0),IF(N41&gt;sumproplat2*2,sumproplat2,N41+O41))&lt;0,$M$35,0)+IF(N41&gt;0,$M$28,0)</f>
        <v>4968.75</v>
      </c>
      <c r="R41" s="28">
        <f t="shared" ref="R41:R52" si="10">IF(data2=1,IF(O41&gt;0.001,O41+Q41+sumproplat2,0),IF(N41&gt;sumproplat2*2,sumproplat2+Q41,N41+O41+Q41))</f>
        <v>14070.125</v>
      </c>
      <c r="S41" s="69">
        <f t="shared" ref="S41:S52" si="11">IF(data2=1,IF(P41&gt;0.001,P41+Q41+sumproplat2,0),IF(N41&gt;sumproplat2*2,sumproplat2+Q41,N41+P41+Q41))</f>
        <v>10971.875</v>
      </c>
      <c r="T41" s="8">
        <f>IF(data2=1,IF((N52-sumproplat2)&gt;1,N52-sumproplat2,0),IF(N52-(sumproplat2-O52-Q52)&gt;0,N52-(R52-O52-Q52),0))</f>
        <v>541875</v>
      </c>
      <c r="U41" s="7">
        <f t="shared" ref="U41:U52" si="12">IF(SUBSTITUTE(SUBSTITUTE(LEFT($A41,2),".","")," ","")*1+SUBSTITUTE(SUBSTITUTE(LEFT(T$39,2)," ",""),".","")*12-12&lt;=$M$15,T41*($M$14/12),T41*($M$17/12))</f>
        <v>6087.0625</v>
      </c>
      <c r="V41" s="69">
        <f>IF(SUBSTITUTE(SUBSTITUTE(LEFT($A41,2),".","")," ","")*1+SUBSTITUTE(SUBSTITUTE(LEFT(T$39,2)," ",""),".","")*12-12&lt;=$M$15,T41*($M$14/12),T41*($M$19/12))</f>
        <v>3160.9375</v>
      </c>
      <c r="W41" s="28">
        <f t="shared" ref="W41:W52" si="13">IF(AND($A41="1 міс.",T41&gt;0),$M$32*$M$6+$M$33*T41,0)+IF(T41-IF(data2=1,IF(U41&gt;0.001,U41+sumproplat2,0),IF(T41&gt;sumproplat2*2,sumproplat2,T41+U41))&lt;0,$M$35,0)+IF(T41&gt;0,$M$28,0)</f>
        <v>4809.375</v>
      </c>
      <c r="X41" s="28">
        <f>IF(data2=1,IF(U41&gt;0.001,U41+W41+sumproplat2,0),IF(T41&gt;sumproplat2*2,sumproplat2+W41,T41+U41+W41))</f>
        <v>13552.6875</v>
      </c>
      <c r="Y41" s="69">
        <f t="shared" ref="Y41:Y52" si="14">IF(data2=1,IF(V41&gt;0.001,V41+W41+sumproplat2,0),IF(T41&gt;sumproplat2*2,sumproplat2+W41,T41+V41+W41))</f>
        <v>10626.5625</v>
      </c>
      <c r="Z41" s="8">
        <f>IF(data2=1,IF((T52-sumproplat2)&gt;1,T52-sumproplat2,0),IF(T52-(sumproplat2-U52-W52)&gt;0,T52-(X52-U52-W52),0))</f>
        <v>510000</v>
      </c>
      <c r="AA41" s="7">
        <f t="shared" ref="AA41:AA52" si="15">IF(SUBSTITUTE(SUBSTITUTE(LEFT($A41,2),".","")," ","")*1+SUBSTITUTE(SUBSTITUTE(LEFT(Z$39,2)," ",""),".","")*12-12&lt;=$M$15,Z41*($M$14/12),Z41*($M$17/12))</f>
        <v>5729</v>
      </c>
      <c r="AB41" s="69">
        <f>IF(SUBSTITUTE(SUBSTITUTE(LEFT($A41,2),".","")," ","")*1+SUBSTITUTE(SUBSTITUTE(LEFT(Z$39,2)," ",""),".","")*12-12&lt;=$M$15,Z41*($M$14/12),Z41*($M$19/12))</f>
        <v>2975</v>
      </c>
      <c r="AC41" s="28">
        <f t="shared" ref="AC41:AC52" si="16">IF(AND($A41="1 міс.",Z41&gt;0),$M$32*$M$6+$M$33*Z41,0)+IF(Z41-IF(data2=1,IF(AA41&gt;0.001,AA41+sumproplat2,0),IF(Z41&gt;sumproplat2*2,sumproplat2,Z41+AA41))&lt;0,$M$35,0)+IF(Z41&gt;0,$M$28,0)</f>
        <v>4650</v>
      </c>
      <c r="AD41" s="28">
        <f>IF(data2=1,IF(AA41&gt;0.001,AA41+AC41+sumproplat2,0),IF(Z41&gt;sumproplat2*2,sumproplat2+AC41,Z41+AA41+AC41))</f>
        <v>13035.25</v>
      </c>
      <c r="AE41" s="69">
        <f t="shared" ref="AE41:AE52" si="17">IF(data2=1,IF(AB41&gt;0.001,AB41+AC41+sumproplat2,0),IF(Z41&gt;sumproplat2*2,sumproplat2+AC41,Z41+AB41+AC41))</f>
        <v>10281.25</v>
      </c>
      <c r="AF41" s="8">
        <f>IF(data2=1,IF((Z52-sumproplat2)&gt;1,Z52-sumproplat2,0),IF(Z52-(sumproplat2-AA52-AC52)&gt;0,Z52-(AD52-AA52-AC52),0))</f>
        <v>478125</v>
      </c>
      <c r="AG41" s="7">
        <f>IF(SUBSTITUTE(SUBSTITUTE(LEFT($A41,2),".","")," ","")*1+SUBSTITUTE(SUBSTITUTE(LEFT(AF$39,2)," ",""),".","")*12-12&lt;=$M$15,AF41*($M$14/12),AF41*($M$17/12))</f>
        <v>5370.9375</v>
      </c>
      <c r="AH41" s="69">
        <f>IF(SUBSTITUTE(SUBSTITUTE(LEFT($A41,2),".","")," ","")*1+SUBSTITUTE(SUBSTITUTE(LEFT(AF$39,2)," ",""),".","")*12-12&lt;=$M$15,AF41*($M$14/12),AF41*($M$19/12))</f>
        <v>2789.0625</v>
      </c>
      <c r="AI41" s="28">
        <f t="shared" ref="AI41:AI52" si="18">IF(AND($A41="1 міс.",AF41&gt;0),$M$32*$M$6+$M$33*AF41,0)+IF(AF41-IF(data2=1,IF(AG41&gt;0.001,AG41+sumproplat2,0),IF(AF41&gt;sumproplat2*2,sumproplat2,AF41+AG41))&lt;0,$M$35,0)+IF(AF41&gt;0,$M$28,0)</f>
        <v>4490.625</v>
      </c>
      <c r="AJ41" s="28">
        <f>IF(data2=1,IF(AG41&gt;0.001,AG41+AI41+sumproplat2,0),IF(AF41&gt;sumproplat2*2,sumproplat2+AI41,AF41+AG41+AI41))</f>
        <v>12517.8125</v>
      </c>
      <c r="AK41" s="69">
        <f t="shared" ref="AK41:AK52" si="19">IF(data2=1,IF(AH41&gt;0.001,AH41+AI41+sumproplat2,0),IF(AF41&gt;sumproplat2*2,sumproplat2+AI41,AF41+AGH41+AI41))</f>
        <v>9935.9375</v>
      </c>
      <c r="AL41" s="8">
        <f>IF(data2=1,IF((AF52-sumproplat2)&gt;1,AF52-sumproplat2,0),IF(AF52-(sumproplat2-AG52-AI52)&gt;0,AF52-(AJ52-AG52-AI52),0))</f>
        <v>446250</v>
      </c>
      <c r="AM41" s="7">
        <f>IF(SUBSTITUTE(SUBSTITUTE(LEFT($A41,2),".","")," ","")*1+SUBSTITUTE(SUBSTITUTE(LEFT(AL$39,2)," ",""),".","")*12-12&lt;=$M$15,AL41*($M$14/12),AL41*($M$17/12))</f>
        <v>5012.875</v>
      </c>
      <c r="AN41" s="69">
        <f>IF(SUBSTITUTE(SUBSTITUTE(LEFT($A41,2),".","")," ","")*1+SUBSTITUTE(SUBSTITUTE(LEFT(AL$39,2)," ",""),".","")*12-12&lt;=$M$15,AL41*($M$14/12),AL41*($M$19/12))</f>
        <v>2603.125</v>
      </c>
      <c r="AO41" s="28">
        <f t="shared" ref="AO41:AO52" si="20">IF(AND($A41="1 міс.",AL41&gt;0),$M$32*$M$6+$M$33*AL41,0)+IF(AL41-IF(data2=1,IF(AM41&gt;0.001,AM41+sumproplat2,0),IF(AL41&gt;sumproplat2*2,sumproplat2,AL41+AM41))&lt;0,$M$35,0)+IF(AL41&gt;0,$M$28,0)</f>
        <v>4331.25</v>
      </c>
      <c r="AP41" s="28">
        <f>IF(data2=1,IF(AM41&gt;0.001,AM41+AO41+sumproplat2,0),IF(AL41&gt;sumproplat2*2,sumproplat2+AO41,AL41+AM41+AO41))</f>
        <v>12000.375</v>
      </c>
      <c r="AQ41" s="78">
        <f t="shared" ref="AQ41:AQ52" si="21">IF(data2=1,IF(AN41&gt;0.001,AN41+AO41+sumproplat2,0),IF(AL41&gt;sumproplat2*2,sumproplat2+AO41,AL41+AN41+AO41))</f>
        <v>9590.625</v>
      </c>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row>
    <row r="42" spans="1:260" s="2" customFormat="1" ht="15" x14ac:dyDescent="0.25">
      <c r="A42" s="61" t="s">
        <v>66</v>
      </c>
      <c r="B42" s="8">
        <f t="shared" ref="B42:B52" si="22">IF(data2=1,IF((B41-sumproplat2)&gt;1,B41-sumproplat2,0),IF(B41-(sumproplat2-C41-E41)&gt;0,B41-(F41-C41-E41),0))</f>
        <v>634843.75</v>
      </c>
      <c r="C42" s="7">
        <f t="shared" si="0"/>
        <v>7131.411458333333</v>
      </c>
      <c r="D42" s="69">
        <f t="shared" si="1"/>
        <v>3703.2552083333335</v>
      </c>
      <c r="E42" s="28">
        <f t="shared" ref="E42:E52" si="23">IF($A42="1 міс.",$M$32*$M$6+$M$33*B42,0)+IF(B42-IF(data2=1,IF(C42&gt;0.001,C42+sumproplat2,0),IF(B42&gt;sumproplat2*2,sumproplat2,B42+C42))&lt;0,$M$35,0)+$M$28</f>
        <v>0</v>
      </c>
      <c r="F42" s="28">
        <f t="shared" ref="F42:F52" si="24">IF(data2=1,IF(C42&gt;0.001,C42+E42+sumproplat2,0),IF(B42&gt;sumproplat2*2,sumproplat2+E42,B42+C42+E42))</f>
        <v>9787.6614583333321</v>
      </c>
      <c r="G42" s="69">
        <f t="shared" si="2"/>
        <v>6359.5052083333339</v>
      </c>
      <c r="H42" s="8">
        <f t="shared" ref="H42:H52" si="25">IF(data2=1,IF((H41-sumproplat2)&gt;1,H41-sumproplat2,0),IF(H41-(sumproplat2-I41-K41)&gt;0,H41-(L41-I41-K41),0))</f>
        <v>602968.75</v>
      </c>
      <c r="I42" s="7">
        <f t="shared" si="3"/>
        <v>6773.348958333333</v>
      </c>
      <c r="J42" s="69">
        <f t="shared" si="4"/>
        <v>3517.3177083333335</v>
      </c>
      <c r="K42" s="28">
        <f t="shared" si="5"/>
        <v>0</v>
      </c>
      <c r="L42" s="28">
        <f t="shared" si="6"/>
        <v>9429.5989583333321</v>
      </c>
      <c r="M42" s="69">
        <f t="shared" si="7"/>
        <v>6173.5677083333339</v>
      </c>
      <c r="N42" s="8">
        <f t="shared" ref="N42:N52" si="26">IF(data2=1,IF((N41-sumproplat2)&gt;1,N41-sumproplat2,0),IF(N41-(sumproplat2-O41-Q41)&gt;0,N41-(R41-O41-Q41),0))</f>
        <v>571093.75</v>
      </c>
      <c r="O42" s="7">
        <f t="shared" si="8"/>
        <v>6415.286458333333</v>
      </c>
      <c r="P42" s="69">
        <f t="shared" ref="P42:P52" si="27">IF(SUBSTITUTE(SUBSTITUTE(LEFT($A42,2),".","")," ","")*1+SUBSTITUTE(SUBSTITUTE(LEFT(N$39,2)," ",""),".","")*12-12&lt;=$M$15,N42*($M$14/12),N42*($M$19/12))</f>
        <v>3331.3802083333335</v>
      </c>
      <c r="Q42" s="28">
        <f t="shared" si="9"/>
        <v>0</v>
      </c>
      <c r="R42" s="28">
        <f t="shared" si="10"/>
        <v>9071.5364583333321</v>
      </c>
      <c r="S42" s="69">
        <f t="shared" si="11"/>
        <v>5987.6302083333339</v>
      </c>
      <c r="T42" s="8">
        <f t="shared" ref="T42:T52" si="28">IF(data2=1,IF((T41-sumproplat2)&gt;1,T41-sumproplat2,0),IF(T41-(sumproplat2-U41-W41)&gt;0,T41-(X41-U41-W41),0))</f>
        <v>539218.75</v>
      </c>
      <c r="U42" s="7">
        <f t="shared" si="12"/>
        <v>6057.223958333333</v>
      </c>
      <c r="V42" s="69">
        <f t="shared" ref="V42:V52" si="29">IF(SUBSTITUTE(SUBSTITUTE(LEFT($A42,2),".","")," ","")*1+SUBSTITUTE(SUBSTITUTE(LEFT(T$39,2)," ",""),".","")*12-12&lt;=$M$15,T42*($M$14/12),T42*($M$19/12))</f>
        <v>3145.4427083333335</v>
      </c>
      <c r="W42" s="28">
        <f t="shared" si="13"/>
        <v>0</v>
      </c>
      <c r="X42" s="28">
        <f t="shared" ref="X42:X52" si="30">IF(data2=1,IF(U42&gt;0.001,U42+W42+sumproplat2,0),IF(T42&gt;sumproplat2*2,sumproplat2+W42,T42+U42+W42))</f>
        <v>8713.4739583333321</v>
      </c>
      <c r="Y42" s="69">
        <f t="shared" si="14"/>
        <v>5801.6927083333339</v>
      </c>
      <c r="Z42" s="8">
        <f t="shared" ref="Z42:Z52" si="31">IF(data2=1,IF((Z41-sumproplat2)&gt;1,Z41-sumproplat2,0),IF(Z41-(sumproplat2-AA41-AC41)&gt;0,Z41-(AD41-AA41-AC41),0))</f>
        <v>507343.75</v>
      </c>
      <c r="AA42" s="7">
        <f t="shared" si="15"/>
        <v>5699.161458333333</v>
      </c>
      <c r="AB42" s="69">
        <f t="shared" ref="AB42:AB52" si="32">IF(SUBSTITUTE(SUBSTITUTE(LEFT($A42,2),".","")," ","")*1+SUBSTITUTE(SUBSTITUTE(LEFT(Z$39,2)," ",""),".","")*12-12&lt;=$M$15,Z42*($M$14/12),Z42*($M$19/12))</f>
        <v>2959.5052083333335</v>
      </c>
      <c r="AC42" s="28">
        <f t="shared" si="16"/>
        <v>0</v>
      </c>
      <c r="AD42" s="28">
        <f t="shared" ref="AD42:AD52" si="33">IF(data2=1,IF(AA42&gt;0.001,AA42+AC42+sumproplat2,0),IF(Z42&gt;sumproplat2*2,sumproplat2+AC42,Z42+AA42+AC42))</f>
        <v>8355.4114583333321</v>
      </c>
      <c r="AE42" s="69">
        <f t="shared" si="17"/>
        <v>5615.7552083333339</v>
      </c>
      <c r="AF42" s="8">
        <f t="shared" ref="AF42:AF52" si="34">IF(data2=1,IF((AF41-sumproplat2)&gt;1,AF41-sumproplat2,0),IF(AF41-(sumproplat2-AG41-AI41)&gt;0,AF41-(AJ41-AG41-AI41),0))</f>
        <v>475468.75</v>
      </c>
      <c r="AG42" s="7">
        <f t="shared" ref="AG42:AG52" si="35">IF(SUBSTITUTE(SUBSTITUTE(LEFT($A42,2),".","")," ","")*1+SUBSTITUTE(SUBSTITUTE(LEFT(AF$39,2)," ",""),".","")*12-12&lt;=$M$15,AF42*($M$14/12),AF42*($M$17/12))</f>
        <v>5341.098958333333</v>
      </c>
      <c r="AH42" s="69">
        <f t="shared" ref="AH42:AH52" si="36">IF(SUBSTITUTE(SUBSTITUTE(LEFT($A42,2),".","")," ","")*1+SUBSTITUTE(SUBSTITUTE(LEFT(AF$39,2)," ",""),".","")*12-12&lt;=$M$15,AF42*($M$14/12),AF42*($M$19/12))</f>
        <v>2773.5677083333335</v>
      </c>
      <c r="AI42" s="28">
        <f t="shared" si="18"/>
        <v>0</v>
      </c>
      <c r="AJ42" s="28">
        <f t="shared" ref="AJ42:AJ52" si="37">IF(data2=1,IF(AG42&gt;0.001,AG42+AI42+sumproplat2,0),IF(AF42&gt;sumproplat2*2,sumproplat2+AI42,AF42+AG42+AI42))</f>
        <v>7997.348958333333</v>
      </c>
      <c r="AK42" s="69">
        <f t="shared" si="19"/>
        <v>5429.8177083333339</v>
      </c>
      <c r="AL42" s="8">
        <f t="shared" ref="AL42:AL52" si="38">IF(data2=1,IF((AL41-sumproplat2)&gt;1,AL41-sumproplat2,0),IF(AL41-(sumproplat2-AM41-AO41)&gt;0,AL41-(AP41-AM41-AO41),0))</f>
        <v>443593.75</v>
      </c>
      <c r="AM42" s="7">
        <f t="shared" ref="AM42:AM52" si="39">IF(SUBSTITUTE(SUBSTITUTE(LEFT($A42,2),".","")," ","")*1+SUBSTITUTE(SUBSTITUTE(LEFT(AL$39,2)," ",""),".","")*12-12&lt;=$M$15,AL42*($M$14/12),AL42*($M$17/12))</f>
        <v>4983.036458333333</v>
      </c>
      <c r="AN42" s="69">
        <f t="shared" ref="AN42:AN52" si="40">IF(SUBSTITUTE(SUBSTITUTE(LEFT($A42,2),".","")," ","")*1+SUBSTITUTE(SUBSTITUTE(LEFT(AL$39,2)," ",""),".","")*12-12&lt;=$M$15,AL42*($M$14/12),AL42*($M$19/12))</f>
        <v>2587.6302083333335</v>
      </c>
      <c r="AO42" s="28">
        <f t="shared" si="20"/>
        <v>0</v>
      </c>
      <c r="AP42" s="28">
        <f t="shared" ref="AP42:AP52" si="41">IF(data2=1,IF(AM42&gt;0.001,AM42+AO42+sumproplat2,0),IF(AL42&gt;sumproplat2*2,sumproplat2+AO42,AL42+AM42+AO42))</f>
        <v>7639.286458333333</v>
      </c>
      <c r="AQ42" s="78">
        <f t="shared" si="21"/>
        <v>5243.8802083333339</v>
      </c>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row>
    <row r="43" spans="1:260" s="2" customFormat="1" ht="15" x14ac:dyDescent="0.25">
      <c r="A43" s="61" t="s">
        <v>67</v>
      </c>
      <c r="B43" s="8">
        <f t="shared" si="22"/>
        <v>632187.5</v>
      </c>
      <c r="C43" s="7">
        <f t="shared" si="0"/>
        <v>7101.5729166666661</v>
      </c>
      <c r="D43" s="69">
        <f t="shared" si="1"/>
        <v>3687.760416666667</v>
      </c>
      <c r="E43" s="28">
        <f t="shared" si="23"/>
        <v>0</v>
      </c>
      <c r="F43" s="28">
        <f t="shared" si="24"/>
        <v>9757.8229166666661</v>
      </c>
      <c r="G43" s="69">
        <f t="shared" si="2"/>
        <v>6344.010416666667</v>
      </c>
      <c r="H43" s="8">
        <f t="shared" si="25"/>
        <v>600312.5</v>
      </c>
      <c r="I43" s="7">
        <f t="shared" si="3"/>
        <v>6743.5104166666661</v>
      </c>
      <c r="J43" s="69">
        <f t="shared" si="4"/>
        <v>3501.822916666667</v>
      </c>
      <c r="K43" s="28">
        <f t="shared" si="5"/>
        <v>0</v>
      </c>
      <c r="L43" s="28">
        <f t="shared" si="6"/>
        <v>9399.7604166666661</v>
      </c>
      <c r="M43" s="69">
        <f t="shared" si="7"/>
        <v>6158.072916666667</v>
      </c>
      <c r="N43" s="8">
        <f t="shared" si="26"/>
        <v>568437.5</v>
      </c>
      <c r="O43" s="7">
        <f t="shared" si="8"/>
        <v>6385.4479166666661</v>
      </c>
      <c r="P43" s="69">
        <f t="shared" si="27"/>
        <v>3315.885416666667</v>
      </c>
      <c r="Q43" s="28">
        <f t="shared" si="9"/>
        <v>0</v>
      </c>
      <c r="R43" s="28">
        <f t="shared" si="10"/>
        <v>9041.6979166666661</v>
      </c>
      <c r="S43" s="69">
        <f t="shared" si="11"/>
        <v>5972.135416666667</v>
      </c>
      <c r="T43" s="8">
        <f t="shared" si="28"/>
        <v>536562.5</v>
      </c>
      <c r="U43" s="7">
        <f t="shared" si="12"/>
        <v>6027.3854166666661</v>
      </c>
      <c r="V43" s="69">
        <f t="shared" si="29"/>
        <v>3129.947916666667</v>
      </c>
      <c r="W43" s="28">
        <f t="shared" si="13"/>
        <v>0</v>
      </c>
      <c r="X43" s="28">
        <f t="shared" si="30"/>
        <v>8683.6354166666661</v>
      </c>
      <c r="Y43" s="69">
        <f t="shared" si="14"/>
        <v>5786.197916666667</v>
      </c>
      <c r="Z43" s="8">
        <f t="shared" si="31"/>
        <v>504687.5</v>
      </c>
      <c r="AA43" s="7">
        <f t="shared" si="15"/>
        <v>5669.3229166666661</v>
      </c>
      <c r="AB43" s="69">
        <f t="shared" si="32"/>
        <v>2944.010416666667</v>
      </c>
      <c r="AC43" s="28">
        <f t="shared" si="16"/>
        <v>0</v>
      </c>
      <c r="AD43" s="28">
        <f t="shared" si="33"/>
        <v>8325.5729166666661</v>
      </c>
      <c r="AE43" s="69">
        <f t="shared" si="17"/>
        <v>5600.260416666667</v>
      </c>
      <c r="AF43" s="8">
        <f t="shared" si="34"/>
        <v>472812.5</v>
      </c>
      <c r="AG43" s="7">
        <f t="shared" si="35"/>
        <v>5311.260416666667</v>
      </c>
      <c r="AH43" s="69">
        <f t="shared" si="36"/>
        <v>2758.072916666667</v>
      </c>
      <c r="AI43" s="28">
        <f t="shared" si="18"/>
        <v>0</v>
      </c>
      <c r="AJ43" s="28">
        <f t="shared" si="37"/>
        <v>7967.510416666667</v>
      </c>
      <c r="AK43" s="69">
        <f t="shared" si="19"/>
        <v>5414.322916666667</v>
      </c>
      <c r="AL43" s="8">
        <f t="shared" si="38"/>
        <v>440937.5</v>
      </c>
      <c r="AM43" s="7">
        <f t="shared" si="39"/>
        <v>4953.197916666667</v>
      </c>
      <c r="AN43" s="69">
        <f t="shared" si="40"/>
        <v>2572.135416666667</v>
      </c>
      <c r="AO43" s="28">
        <f t="shared" si="20"/>
        <v>0</v>
      </c>
      <c r="AP43" s="28">
        <f t="shared" si="41"/>
        <v>7609.447916666667</v>
      </c>
      <c r="AQ43" s="78">
        <f t="shared" si="21"/>
        <v>5228.385416666667</v>
      </c>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row>
    <row r="44" spans="1:260" s="2" customFormat="1" ht="15" x14ac:dyDescent="0.25">
      <c r="A44" s="61" t="s">
        <v>68</v>
      </c>
      <c r="B44" s="8">
        <f t="shared" si="22"/>
        <v>629531.25</v>
      </c>
      <c r="C44" s="7">
        <f t="shared" si="0"/>
        <v>7071.734375</v>
      </c>
      <c r="D44" s="69">
        <f t="shared" si="1"/>
        <v>3672.265625</v>
      </c>
      <c r="E44" s="28">
        <f t="shared" si="23"/>
        <v>0</v>
      </c>
      <c r="F44" s="28">
        <f t="shared" si="24"/>
        <v>9727.984375</v>
      </c>
      <c r="G44" s="69">
        <f t="shared" si="2"/>
        <v>6328.515625</v>
      </c>
      <c r="H44" s="8">
        <f t="shared" si="25"/>
        <v>597656.25</v>
      </c>
      <c r="I44" s="7">
        <f t="shared" si="3"/>
        <v>6713.671875</v>
      </c>
      <c r="J44" s="69">
        <f t="shared" si="4"/>
        <v>3486.328125</v>
      </c>
      <c r="K44" s="28">
        <f t="shared" si="5"/>
        <v>0</v>
      </c>
      <c r="L44" s="28">
        <f t="shared" si="6"/>
        <v>9369.921875</v>
      </c>
      <c r="M44" s="69">
        <f t="shared" si="7"/>
        <v>6142.578125</v>
      </c>
      <c r="N44" s="8">
        <f t="shared" si="26"/>
        <v>565781.25</v>
      </c>
      <c r="O44" s="7">
        <f t="shared" si="8"/>
        <v>6355.609375</v>
      </c>
      <c r="P44" s="69">
        <f t="shared" si="27"/>
        <v>3300.390625</v>
      </c>
      <c r="Q44" s="28">
        <f t="shared" si="9"/>
        <v>0</v>
      </c>
      <c r="R44" s="28">
        <f t="shared" si="10"/>
        <v>9011.859375</v>
      </c>
      <c r="S44" s="69">
        <f t="shared" si="11"/>
        <v>5956.640625</v>
      </c>
      <c r="T44" s="8">
        <f t="shared" si="28"/>
        <v>533906.25</v>
      </c>
      <c r="U44" s="7">
        <f t="shared" si="12"/>
        <v>5997.546875</v>
      </c>
      <c r="V44" s="69">
        <f t="shared" si="29"/>
        <v>3114.453125</v>
      </c>
      <c r="W44" s="28">
        <f t="shared" si="13"/>
        <v>0</v>
      </c>
      <c r="X44" s="28">
        <f t="shared" si="30"/>
        <v>8653.796875</v>
      </c>
      <c r="Y44" s="69">
        <f t="shared" si="14"/>
        <v>5770.703125</v>
      </c>
      <c r="Z44" s="8">
        <f t="shared" si="31"/>
        <v>502031.25</v>
      </c>
      <c r="AA44" s="7">
        <f t="shared" si="15"/>
        <v>5639.484375</v>
      </c>
      <c r="AB44" s="69">
        <f t="shared" si="32"/>
        <v>2928.515625</v>
      </c>
      <c r="AC44" s="28">
        <f t="shared" si="16"/>
        <v>0</v>
      </c>
      <c r="AD44" s="28">
        <f t="shared" si="33"/>
        <v>8295.734375</v>
      </c>
      <c r="AE44" s="69">
        <f t="shared" si="17"/>
        <v>5584.765625</v>
      </c>
      <c r="AF44" s="8">
        <f t="shared" si="34"/>
        <v>470156.25</v>
      </c>
      <c r="AG44" s="7">
        <f t="shared" si="35"/>
        <v>5281.421875</v>
      </c>
      <c r="AH44" s="69">
        <f t="shared" si="36"/>
        <v>2742.578125</v>
      </c>
      <c r="AI44" s="28">
        <f t="shared" si="18"/>
        <v>0</v>
      </c>
      <c r="AJ44" s="28">
        <f t="shared" si="37"/>
        <v>7937.671875</v>
      </c>
      <c r="AK44" s="69">
        <f t="shared" si="19"/>
        <v>5398.828125</v>
      </c>
      <c r="AL44" s="8">
        <f t="shared" si="38"/>
        <v>438281.25</v>
      </c>
      <c r="AM44" s="7">
        <f t="shared" si="39"/>
        <v>4923.359375</v>
      </c>
      <c r="AN44" s="69">
        <f t="shared" si="40"/>
        <v>2556.640625</v>
      </c>
      <c r="AO44" s="28">
        <f t="shared" si="20"/>
        <v>0</v>
      </c>
      <c r="AP44" s="28">
        <f t="shared" si="41"/>
        <v>7579.609375</v>
      </c>
      <c r="AQ44" s="78">
        <f t="shared" si="21"/>
        <v>5212.890625</v>
      </c>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row>
    <row r="45" spans="1:260" s="2" customFormat="1" ht="15" x14ac:dyDescent="0.25">
      <c r="A45" s="61" t="s">
        <v>69</v>
      </c>
      <c r="B45" s="8">
        <f t="shared" si="22"/>
        <v>626875</v>
      </c>
      <c r="C45" s="7">
        <f t="shared" si="0"/>
        <v>7041.895833333333</v>
      </c>
      <c r="D45" s="69">
        <f t="shared" si="1"/>
        <v>3656.7708333333335</v>
      </c>
      <c r="E45" s="28">
        <f t="shared" si="23"/>
        <v>0</v>
      </c>
      <c r="F45" s="28">
        <f t="shared" si="24"/>
        <v>9698.1458333333321</v>
      </c>
      <c r="G45" s="69">
        <f t="shared" si="2"/>
        <v>6313.0208333333339</v>
      </c>
      <c r="H45" s="8">
        <f t="shared" si="25"/>
        <v>595000</v>
      </c>
      <c r="I45" s="7">
        <f t="shared" si="3"/>
        <v>6683.833333333333</v>
      </c>
      <c r="J45" s="69">
        <f t="shared" si="4"/>
        <v>3470.8333333333335</v>
      </c>
      <c r="K45" s="28">
        <f t="shared" si="5"/>
        <v>0</v>
      </c>
      <c r="L45" s="28">
        <f t="shared" si="6"/>
        <v>9340.0833333333321</v>
      </c>
      <c r="M45" s="69">
        <f t="shared" si="7"/>
        <v>6127.0833333333339</v>
      </c>
      <c r="N45" s="8">
        <f t="shared" si="26"/>
        <v>563125</v>
      </c>
      <c r="O45" s="7">
        <f t="shared" si="8"/>
        <v>6325.770833333333</v>
      </c>
      <c r="P45" s="69">
        <f t="shared" si="27"/>
        <v>3284.8958333333335</v>
      </c>
      <c r="Q45" s="28">
        <f t="shared" si="9"/>
        <v>0</v>
      </c>
      <c r="R45" s="28">
        <f t="shared" si="10"/>
        <v>8982.0208333333321</v>
      </c>
      <c r="S45" s="69">
        <f t="shared" si="11"/>
        <v>5941.1458333333339</v>
      </c>
      <c r="T45" s="8">
        <f t="shared" si="28"/>
        <v>531250</v>
      </c>
      <c r="U45" s="7">
        <f t="shared" si="12"/>
        <v>5967.708333333333</v>
      </c>
      <c r="V45" s="69">
        <f t="shared" si="29"/>
        <v>3098.9583333333335</v>
      </c>
      <c r="W45" s="28">
        <f t="shared" si="13"/>
        <v>0</v>
      </c>
      <c r="X45" s="28">
        <f t="shared" si="30"/>
        <v>8623.9583333333321</v>
      </c>
      <c r="Y45" s="69">
        <f t="shared" si="14"/>
        <v>5755.2083333333339</v>
      </c>
      <c r="Z45" s="8">
        <f t="shared" si="31"/>
        <v>499375</v>
      </c>
      <c r="AA45" s="7">
        <f t="shared" si="15"/>
        <v>5609.645833333333</v>
      </c>
      <c r="AB45" s="69">
        <f t="shared" si="32"/>
        <v>2913.0208333333335</v>
      </c>
      <c r="AC45" s="28">
        <f t="shared" si="16"/>
        <v>0</v>
      </c>
      <c r="AD45" s="28">
        <f t="shared" si="33"/>
        <v>8265.8958333333321</v>
      </c>
      <c r="AE45" s="69">
        <f t="shared" si="17"/>
        <v>5569.2708333333339</v>
      </c>
      <c r="AF45" s="8">
        <f t="shared" si="34"/>
        <v>467500</v>
      </c>
      <c r="AG45" s="7">
        <f t="shared" si="35"/>
        <v>5251.583333333333</v>
      </c>
      <c r="AH45" s="69">
        <f t="shared" si="36"/>
        <v>2727.0833333333335</v>
      </c>
      <c r="AI45" s="28">
        <f t="shared" si="18"/>
        <v>0</v>
      </c>
      <c r="AJ45" s="28">
        <f t="shared" si="37"/>
        <v>7907.833333333333</v>
      </c>
      <c r="AK45" s="69">
        <f t="shared" si="19"/>
        <v>5383.3333333333339</v>
      </c>
      <c r="AL45" s="8">
        <f t="shared" si="38"/>
        <v>435625</v>
      </c>
      <c r="AM45" s="7">
        <f t="shared" si="39"/>
        <v>4893.520833333333</v>
      </c>
      <c r="AN45" s="69">
        <f t="shared" si="40"/>
        <v>2541.1458333333335</v>
      </c>
      <c r="AO45" s="28">
        <f t="shared" si="20"/>
        <v>0</v>
      </c>
      <c r="AP45" s="28">
        <f t="shared" si="41"/>
        <v>7549.770833333333</v>
      </c>
      <c r="AQ45" s="78">
        <f t="shared" si="21"/>
        <v>5197.3958333333339</v>
      </c>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row>
    <row r="46" spans="1:260" s="2" customFormat="1" ht="15" x14ac:dyDescent="0.25">
      <c r="A46" s="61" t="s">
        <v>70</v>
      </c>
      <c r="B46" s="8">
        <f t="shared" si="22"/>
        <v>624218.75</v>
      </c>
      <c r="C46" s="7">
        <f t="shared" si="0"/>
        <v>7012.0572916666661</v>
      </c>
      <c r="D46" s="69">
        <f t="shared" si="1"/>
        <v>3641.276041666667</v>
      </c>
      <c r="E46" s="28">
        <f t="shared" si="23"/>
        <v>0</v>
      </c>
      <c r="F46" s="28">
        <f t="shared" si="24"/>
        <v>9668.3072916666661</v>
      </c>
      <c r="G46" s="69">
        <f t="shared" si="2"/>
        <v>6297.526041666667</v>
      </c>
      <c r="H46" s="8">
        <f t="shared" si="25"/>
        <v>592343.75</v>
      </c>
      <c r="I46" s="7">
        <f t="shared" si="3"/>
        <v>6653.9947916666661</v>
      </c>
      <c r="J46" s="69">
        <f t="shared" si="4"/>
        <v>3455.338541666667</v>
      </c>
      <c r="K46" s="28">
        <f t="shared" si="5"/>
        <v>0</v>
      </c>
      <c r="L46" s="28">
        <f t="shared" si="6"/>
        <v>9310.2447916666661</v>
      </c>
      <c r="M46" s="69">
        <f t="shared" si="7"/>
        <v>6111.588541666667</v>
      </c>
      <c r="N46" s="8">
        <f t="shared" si="26"/>
        <v>560468.75</v>
      </c>
      <c r="O46" s="7">
        <f t="shared" si="8"/>
        <v>6295.9322916666661</v>
      </c>
      <c r="P46" s="69">
        <f t="shared" si="27"/>
        <v>3269.401041666667</v>
      </c>
      <c r="Q46" s="28">
        <f t="shared" si="9"/>
        <v>0</v>
      </c>
      <c r="R46" s="28">
        <f t="shared" si="10"/>
        <v>8952.1822916666661</v>
      </c>
      <c r="S46" s="69">
        <f t="shared" si="11"/>
        <v>5925.651041666667</v>
      </c>
      <c r="T46" s="8">
        <f t="shared" si="28"/>
        <v>528593.75</v>
      </c>
      <c r="U46" s="7">
        <f t="shared" si="12"/>
        <v>5937.8697916666661</v>
      </c>
      <c r="V46" s="69">
        <f t="shared" si="29"/>
        <v>3083.463541666667</v>
      </c>
      <c r="W46" s="28">
        <f t="shared" si="13"/>
        <v>0</v>
      </c>
      <c r="X46" s="28">
        <f t="shared" si="30"/>
        <v>8594.1197916666661</v>
      </c>
      <c r="Y46" s="69">
        <f t="shared" si="14"/>
        <v>5739.713541666667</v>
      </c>
      <c r="Z46" s="8">
        <f t="shared" si="31"/>
        <v>496718.75</v>
      </c>
      <c r="AA46" s="7">
        <f t="shared" si="15"/>
        <v>5579.8072916666661</v>
      </c>
      <c r="AB46" s="69">
        <f t="shared" si="32"/>
        <v>2897.526041666667</v>
      </c>
      <c r="AC46" s="28">
        <f t="shared" si="16"/>
        <v>0</v>
      </c>
      <c r="AD46" s="28">
        <f t="shared" si="33"/>
        <v>8236.0572916666661</v>
      </c>
      <c r="AE46" s="69">
        <f t="shared" si="17"/>
        <v>5553.776041666667</v>
      </c>
      <c r="AF46" s="8">
        <f t="shared" si="34"/>
        <v>464843.75</v>
      </c>
      <c r="AG46" s="7">
        <f t="shared" si="35"/>
        <v>5221.744791666667</v>
      </c>
      <c r="AH46" s="69">
        <f t="shared" si="36"/>
        <v>2711.588541666667</v>
      </c>
      <c r="AI46" s="28">
        <f t="shared" si="18"/>
        <v>0</v>
      </c>
      <c r="AJ46" s="28">
        <f t="shared" si="37"/>
        <v>7877.994791666667</v>
      </c>
      <c r="AK46" s="69">
        <f t="shared" si="19"/>
        <v>5367.838541666667</v>
      </c>
      <c r="AL46" s="8">
        <f t="shared" si="38"/>
        <v>432968.75</v>
      </c>
      <c r="AM46" s="7">
        <f t="shared" si="39"/>
        <v>4863.682291666667</v>
      </c>
      <c r="AN46" s="69">
        <f t="shared" si="40"/>
        <v>2525.651041666667</v>
      </c>
      <c r="AO46" s="28">
        <f t="shared" si="20"/>
        <v>0</v>
      </c>
      <c r="AP46" s="28">
        <f t="shared" si="41"/>
        <v>7519.932291666667</v>
      </c>
      <c r="AQ46" s="78">
        <f t="shared" si="21"/>
        <v>5181.901041666667</v>
      </c>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row>
    <row r="47" spans="1:260" s="2" customFormat="1" ht="14.25" customHeight="1" x14ac:dyDescent="0.25">
      <c r="A47" s="61" t="s">
        <v>71</v>
      </c>
      <c r="B47" s="8">
        <f t="shared" si="22"/>
        <v>621562.5</v>
      </c>
      <c r="C47" s="7">
        <f t="shared" si="0"/>
        <v>6982.21875</v>
      </c>
      <c r="D47" s="69">
        <f t="shared" si="1"/>
        <v>3625.78125</v>
      </c>
      <c r="E47" s="28">
        <f t="shared" si="23"/>
        <v>0</v>
      </c>
      <c r="F47" s="28">
        <f t="shared" si="24"/>
        <v>9638.46875</v>
      </c>
      <c r="G47" s="69">
        <f t="shared" si="2"/>
        <v>6282.03125</v>
      </c>
      <c r="H47" s="8">
        <f t="shared" si="25"/>
        <v>589687.5</v>
      </c>
      <c r="I47" s="7">
        <f t="shared" si="3"/>
        <v>6624.15625</v>
      </c>
      <c r="J47" s="69">
        <f t="shared" si="4"/>
        <v>3439.84375</v>
      </c>
      <c r="K47" s="28">
        <f t="shared" si="5"/>
        <v>0</v>
      </c>
      <c r="L47" s="28">
        <f t="shared" si="6"/>
        <v>9280.40625</v>
      </c>
      <c r="M47" s="69">
        <f t="shared" si="7"/>
        <v>6096.09375</v>
      </c>
      <c r="N47" s="8">
        <f t="shared" si="26"/>
        <v>557812.5</v>
      </c>
      <c r="O47" s="7">
        <f t="shared" si="8"/>
        <v>6266.09375</v>
      </c>
      <c r="P47" s="69">
        <f t="shared" si="27"/>
        <v>3253.90625</v>
      </c>
      <c r="Q47" s="28">
        <f t="shared" si="9"/>
        <v>0</v>
      </c>
      <c r="R47" s="28">
        <f t="shared" si="10"/>
        <v>8922.34375</v>
      </c>
      <c r="S47" s="69">
        <f t="shared" si="11"/>
        <v>5910.15625</v>
      </c>
      <c r="T47" s="8">
        <f t="shared" si="28"/>
        <v>525937.5</v>
      </c>
      <c r="U47" s="7">
        <f t="shared" si="12"/>
        <v>5908.03125</v>
      </c>
      <c r="V47" s="69">
        <f t="shared" si="29"/>
        <v>3067.96875</v>
      </c>
      <c r="W47" s="28">
        <f t="shared" si="13"/>
        <v>0</v>
      </c>
      <c r="X47" s="28">
        <f t="shared" si="30"/>
        <v>8564.28125</v>
      </c>
      <c r="Y47" s="69">
        <f t="shared" si="14"/>
        <v>5724.21875</v>
      </c>
      <c r="Z47" s="8">
        <f t="shared" si="31"/>
        <v>494062.5</v>
      </c>
      <c r="AA47" s="7">
        <f t="shared" si="15"/>
        <v>5549.96875</v>
      </c>
      <c r="AB47" s="69">
        <f t="shared" si="32"/>
        <v>2882.03125</v>
      </c>
      <c r="AC47" s="28">
        <f t="shared" si="16"/>
        <v>0</v>
      </c>
      <c r="AD47" s="28">
        <f t="shared" si="33"/>
        <v>8206.21875</v>
      </c>
      <c r="AE47" s="69">
        <f t="shared" si="17"/>
        <v>5538.28125</v>
      </c>
      <c r="AF47" s="8">
        <f t="shared" si="34"/>
        <v>462187.5</v>
      </c>
      <c r="AG47" s="7">
        <f t="shared" si="35"/>
        <v>5191.90625</v>
      </c>
      <c r="AH47" s="69">
        <f t="shared" si="36"/>
        <v>2696.09375</v>
      </c>
      <c r="AI47" s="28">
        <f t="shared" si="18"/>
        <v>0</v>
      </c>
      <c r="AJ47" s="28">
        <f t="shared" si="37"/>
        <v>7848.15625</v>
      </c>
      <c r="AK47" s="69">
        <f t="shared" si="19"/>
        <v>5352.34375</v>
      </c>
      <c r="AL47" s="8">
        <f t="shared" si="38"/>
        <v>430312.5</v>
      </c>
      <c r="AM47" s="7">
        <f t="shared" si="39"/>
        <v>4833.84375</v>
      </c>
      <c r="AN47" s="69">
        <f t="shared" si="40"/>
        <v>2510.15625</v>
      </c>
      <c r="AO47" s="28">
        <f t="shared" si="20"/>
        <v>0</v>
      </c>
      <c r="AP47" s="28">
        <f t="shared" si="41"/>
        <v>7490.09375</v>
      </c>
      <c r="AQ47" s="78">
        <f t="shared" si="21"/>
        <v>5166.40625</v>
      </c>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row>
    <row r="48" spans="1:260" s="2" customFormat="1" ht="15" x14ac:dyDescent="0.25">
      <c r="A48" s="61" t="s">
        <v>72</v>
      </c>
      <c r="B48" s="8">
        <f t="shared" si="22"/>
        <v>618906.25</v>
      </c>
      <c r="C48" s="7">
        <f t="shared" si="0"/>
        <v>6952.380208333333</v>
      </c>
      <c r="D48" s="69">
        <f t="shared" si="1"/>
        <v>3610.2864583333335</v>
      </c>
      <c r="E48" s="28">
        <f t="shared" si="23"/>
        <v>0</v>
      </c>
      <c r="F48" s="28">
        <f t="shared" si="24"/>
        <v>9608.6302083333321</v>
      </c>
      <c r="G48" s="69">
        <f t="shared" si="2"/>
        <v>6266.5364583333339</v>
      </c>
      <c r="H48" s="8">
        <f t="shared" si="25"/>
        <v>587031.25</v>
      </c>
      <c r="I48" s="7">
        <f t="shared" si="3"/>
        <v>6594.317708333333</v>
      </c>
      <c r="J48" s="69">
        <f t="shared" si="4"/>
        <v>3424.3489583333335</v>
      </c>
      <c r="K48" s="28">
        <f t="shared" si="5"/>
        <v>0</v>
      </c>
      <c r="L48" s="28">
        <f t="shared" si="6"/>
        <v>9250.5677083333321</v>
      </c>
      <c r="M48" s="69">
        <f t="shared" si="7"/>
        <v>6080.5989583333339</v>
      </c>
      <c r="N48" s="8">
        <f t="shared" si="26"/>
        <v>555156.25</v>
      </c>
      <c r="O48" s="7">
        <f t="shared" si="8"/>
        <v>6236.255208333333</v>
      </c>
      <c r="P48" s="69">
        <f t="shared" si="27"/>
        <v>3238.4114583333335</v>
      </c>
      <c r="Q48" s="28">
        <f t="shared" si="9"/>
        <v>0</v>
      </c>
      <c r="R48" s="28">
        <f t="shared" si="10"/>
        <v>8892.5052083333321</v>
      </c>
      <c r="S48" s="69">
        <f t="shared" si="11"/>
        <v>5894.6614583333339</v>
      </c>
      <c r="T48" s="8">
        <f t="shared" si="28"/>
        <v>523281.25</v>
      </c>
      <c r="U48" s="7">
        <f t="shared" si="12"/>
        <v>5878.192708333333</v>
      </c>
      <c r="V48" s="69">
        <f t="shared" si="29"/>
        <v>3052.4739583333335</v>
      </c>
      <c r="W48" s="28">
        <f t="shared" si="13"/>
        <v>0</v>
      </c>
      <c r="X48" s="28">
        <f t="shared" si="30"/>
        <v>8534.4427083333321</v>
      </c>
      <c r="Y48" s="69">
        <f t="shared" si="14"/>
        <v>5708.7239583333339</v>
      </c>
      <c r="Z48" s="8">
        <f t="shared" si="31"/>
        <v>491406.25</v>
      </c>
      <c r="AA48" s="7">
        <f t="shared" si="15"/>
        <v>5520.130208333333</v>
      </c>
      <c r="AB48" s="69">
        <f t="shared" si="32"/>
        <v>2866.5364583333335</v>
      </c>
      <c r="AC48" s="28">
        <f t="shared" si="16"/>
        <v>0</v>
      </c>
      <c r="AD48" s="28">
        <f t="shared" si="33"/>
        <v>8176.380208333333</v>
      </c>
      <c r="AE48" s="69">
        <f t="shared" si="17"/>
        <v>5522.7864583333339</v>
      </c>
      <c r="AF48" s="8">
        <f t="shared" si="34"/>
        <v>459531.25</v>
      </c>
      <c r="AG48" s="7">
        <f t="shared" si="35"/>
        <v>5162.067708333333</v>
      </c>
      <c r="AH48" s="69">
        <f t="shared" si="36"/>
        <v>2680.5989583333335</v>
      </c>
      <c r="AI48" s="28">
        <f t="shared" si="18"/>
        <v>0</v>
      </c>
      <c r="AJ48" s="28">
        <f t="shared" si="37"/>
        <v>7818.317708333333</v>
      </c>
      <c r="AK48" s="69">
        <f t="shared" si="19"/>
        <v>5336.8489583333339</v>
      </c>
      <c r="AL48" s="8">
        <f t="shared" si="38"/>
        <v>427656.25</v>
      </c>
      <c r="AM48" s="7">
        <f t="shared" si="39"/>
        <v>4804.005208333333</v>
      </c>
      <c r="AN48" s="69">
        <f t="shared" si="40"/>
        <v>2494.6614583333335</v>
      </c>
      <c r="AO48" s="28">
        <f t="shared" si="20"/>
        <v>0</v>
      </c>
      <c r="AP48" s="28">
        <f t="shared" si="41"/>
        <v>7460.255208333333</v>
      </c>
      <c r="AQ48" s="78">
        <f t="shared" si="21"/>
        <v>5150.9114583333339</v>
      </c>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row>
    <row r="49" spans="1:260" s="2" customFormat="1" ht="15" x14ac:dyDescent="0.25">
      <c r="A49" s="61" t="s">
        <v>73</v>
      </c>
      <c r="B49" s="8">
        <f t="shared" si="22"/>
        <v>616250</v>
      </c>
      <c r="C49" s="7">
        <f t="shared" si="0"/>
        <v>6922.5416666666661</v>
      </c>
      <c r="D49" s="69">
        <f t="shared" si="1"/>
        <v>3594.791666666667</v>
      </c>
      <c r="E49" s="28">
        <f t="shared" si="23"/>
        <v>0</v>
      </c>
      <c r="F49" s="28">
        <f t="shared" si="24"/>
        <v>9578.7916666666661</v>
      </c>
      <c r="G49" s="69">
        <f t="shared" si="2"/>
        <v>6251.041666666667</v>
      </c>
      <c r="H49" s="8">
        <f t="shared" si="25"/>
        <v>584375</v>
      </c>
      <c r="I49" s="7">
        <f t="shared" si="3"/>
        <v>6564.4791666666661</v>
      </c>
      <c r="J49" s="69">
        <f t="shared" si="4"/>
        <v>3408.854166666667</v>
      </c>
      <c r="K49" s="28">
        <f t="shared" si="5"/>
        <v>0</v>
      </c>
      <c r="L49" s="28">
        <f t="shared" si="6"/>
        <v>9220.7291666666661</v>
      </c>
      <c r="M49" s="69">
        <f t="shared" si="7"/>
        <v>6065.104166666667</v>
      </c>
      <c r="N49" s="8">
        <f t="shared" si="26"/>
        <v>552500</v>
      </c>
      <c r="O49" s="7">
        <f t="shared" si="8"/>
        <v>6206.4166666666661</v>
      </c>
      <c r="P49" s="69">
        <f t="shared" si="27"/>
        <v>3222.916666666667</v>
      </c>
      <c r="Q49" s="28">
        <f t="shared" si="9"/>
        <v>0</v>
      </c>
      <c r="R49" s="28">
        <f t="shared" si="10"/>
        <v>8862.6666666666661</v>
      </c>
      <c r="S49" s="69">
        <f t="shared" si="11"/>
        <v>5879.166666666667</v>
      </c>
      <c r="T49" s="8">
        <f t="shared" si="28"/>
        <v>520625</v>
      </c>
      <c r="U49" s="7">
        <f t="shared" si="12"/>
        <v>5848.3541666666661</v>
      </c>
      <c r="V49" s="69">
        <f t="shared" si="29"/>
        <v>3036.979166666667</v>
      </c>
      <c r="W49" s="28">
        <f t="shared" si="13"/>
        <v>0</v>
      </c>
      <c r="X49" s="28">
        <f t="shared" si="30"/>
        <v>8504.6041666666661</v>
      </c>
      <c r="Y49" s="69">
        <f t="shared" si="14"/>
        <v>5693.229166666667</v>
      </c>
      <c r="Z49" s="8">
        <f t="shared" si="31"/>
        <v>488750</v>
      </c>
      <c r="AA49" s="7">
        <f t="shared" si="15"/>
        <v>5490.2916666666661</v>
      </c>
      <c r="AB49" s="69">
        <f t="shared" si="32"/>
        <v>2851.041666666667</v>
      </c>
      <c r="AC49" s="28">
        <f t="shared" si="16"/>
        <v>0</v>
      </c>
      <c r="AD49" s="28">
        <f t="shared" si="33"/>
        <v>8146.5416666666661</v>
      </c>
      <c r="AE49" s="69">
        <f t="shared" si="17"/>
        <v>5507.291666666667</v>
      </c>
      <c r="AF49" s="8">
        <f t="shared" si="34"/>
        <v>456875</v>
      </c>
      <c r="AG49" s="7">
        <f t="shared" si="35"/>
        <v>5132.229166666667</v>
      </c>
      <c r="AH49" s="69">
        <f t="shared" si="36"/>
        <v>2665.104166666667</v>
      </c>
      <c r="AI49" s="28">
        <f t="shared" si="18"/>
        <v>0</v>
      </c>
      <c r="AJ49" s="28">
        <f t="shared" si="37"/>
        <v>7788.479166666667</v>
      </c>
      <c r="AK49" s="69">
        <f t="shared" si="19"/>
        <v>5321.354166666667</v>
      </c>
      <c r="AL49" s="8">
        <f t="shared" si="38"/>
        <v>425000</v>
      </c>
      <c r="AM49" s="7">
        <f t="shared" si="39"/>
        <v>4774.166666666667</v>
      </c>
      <c r="AN49" s="69">
        <f t="shared" si="40"/>
        <v>2479.166666666667</v>
      </c>
      <c r="AO49" s="28">
        <f t="shared" si="20"/>
        <v>0</v>
      </c>
      <c r="AP49" s="28">
        <f t="shared" si="41"/>
        <v>7430.416666666667</v>
      </c>
      <c r="AQ49" s="78">
        <f t="shared" si="21"/>
        <v>5135.416666666667</v>
      </c>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row>
    <row r="50" spans="1:260" s="2" customFormat="1" ht="15" x14ac:dyDescent="0.25">
      <c r="A50" s="61" t="s">
        <v>74</v>
      </c>
      <c r="B50" s="8">
        <f t="shared" si="22"/>
        <v>613593.75</v>
      </c>
      <c r="C50" s="7">
        <f t="shared" si="0"/>
        <v>6892.703125</v>
      </c>
      <c r="D50" s="69">
        <f t="shared" si="1"/>
        <v>3579.296875</v>
      </c>
      <c r="E50" s="28">
        <f t="shared" si="23"/>
        <v>0</v>
      </c>
      <c r="F50" s="28">
        <f t="shared" si="24"/>
        <v>9548.953125</v>
      </c>
      <c r="G50" s="69">
        <f t="shared" si="2"/>
        <v>6235.546875</v>
      </c>
      <c r="H50" s="8">
        <f t="shared" si="25"/>
        <v>581718.75</v>
      </c>
      <c r="I50" s="7">
        <f t="shared" si="3"/>
        <v>6534.640625</v>
      </c>
      <c r="J50" s="69">
        <f t="shared" si="4"/>
        <v>3393.359375</v>
      </c>
      <c r="K50" s="28">
        <f t="shared" si="5"/>
        <v>0</v>
      </c>
      <c r="L50" s="28">
        <f t="shared" si="6"/>
        <v>9190.890625</v>
      </c>
      <c r="M50" s="69">
        <f t="shared" si="7"/>
        <v>6049.609375</v>
      </c>
      <c r="N50" s="8">
        <f t="shared" si="26"/>
        <v>549843.75</v>
      </c>
      <c r="O50" s="7">
        <f t="shared" si="8"/>
        <v>6176.578125</v>
      </c>
      <c r="P50" s="69">
        <f t="shared" si="27"/>
        <v>3207.421875</v>
      </c>
      <c r="Q50" s="28">
        <f t="shared" si="9"/>
        <v>0</v>
      </c>
      <c r="R50" s="28">
        <f t="shared" si="10"/>
        <v>8832.828125</v>
      </c>
      <c r="S50" s="69">
        <f t="shared" si="11"/>
        <v>5863.671875</v>
      </c>
      <c r="T50" s="8">
        <f t="shared" si="28"/>
        <v>517968.75</v>
      </c>
      <c r="U50" s="7">
        <f t="shared" si="12"/>
        <v>5818.515625</v>
      </c>
      <c r="V50" s="69">
        <f t="shared" si="29"/>
        <v>3021.484375</v>
      </c>
      <c r="W50" s="28">
        <f t="shared" si="13"/>
        <v>0</v>
      </c>
      <c r="X50" s="28">
        <f t="shared" si="30"/>
        <v>8474.765625</v>
      </c>
      <c r="Y50" s="69">
        <f t="shared" si="14"/>
        <v>5677.734375</v>
      </c>
      <c r="Z50" s="8">
        <f t="shared" si="31"/>
        <v>486093.75</v>
      </c>
      <c r="AA50" s="7">
        <f t="shared" si="15"/>
        <v>5460.453125</v>
      </c>
      <c r="AB50" s="69">
        <f t="shared" si="32"/>
        <v>2835.546875</v>
      </c>
      <c r="AC50" s="28">
        <f t="shared" si="16"/>
        <v>0</v>
      </c>
      <c r="AD50" s="28">
        <f t="shared" si="33"/>
        <v>8116.703125</v>
      </c>
      <c r="AE50" s="69">
        <f t="shared" si="17"/>
        <v>5491.796875</v>
      </c>
      <c r="AF50" s="8">
        <f t="shared" si="34"/>
        <v>454218.75</v>
      </c>
      <c r="AG50" s="7">
        <f t="shared" si="35"/>
        <v>5102.390625</v>
      </c>
      <c r="AH50" s="69">
        <f t="shared" si="36"/>
        <v>2649.609375</v>
      </c>
      <c r="AI50" s="28">
        <f t="shared" si="18"/>
        <v>0</v>
      </c>
      <c r="AJ50" s="28">
        <f t="shared" si="37"/>
        <v>7758.640625</v>
      </c>
      <c r="AK50" s="69">
        <f t="shared" si="19"/>
        <v>5305.859375</v>
      </c>
      <c r="AL50" s="8">
        <f t="shared" si="38"/>
        <v>422343.75</v>
      </c>
      <c r="AM50" s="7">
        <f t="shared" si="39"/>
        <v>4744.328125</v>
      </c>
      <c r="AN50" s="69">
        <f t="shared" si="40"/>
        <v>2463.671875</v>
      </c>
      <c r="AO50" s="28">
        <f t="shared" si="20"/>
        <v>0</v>
      </c>
      <c r="AP50" s="28">
        <f t="shared" si="41"/>
        <v>7400.578125</v>
      </c>
      <c r="AQ50" s="78">
        <f t="shared" si="21"/>
        <v>5119.921875</v>
      </c>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row>
    <row r="51" spans="1:260" s="2" customFormat="1" ht="15" x14ac:dyDescent="0.25">
      <c r="A51" s="61" t="s">
        <v>75</v>
      </c>
      <c r="B51" s="8">
        <f t="shared" si="22"/>
        <v>610937.5</v>
      </c>
      <c r="C51" s="7">
        <f t="shared" si="0"/>
        <v>6862.864583333333</v>
      </c>
      <c r="D51" s="69">
        <f t="shared" si="1"/>
        <v>3563.8020833333335</v>
      </c>
      <c r="E51" s="28">
        <f t="shared" si="23"/>
        <v>0</v>
      </c>
      <c r="F51" s="28">
        <f t="shared" si="24"/>
        <v>9519.1145833333321</v>
      </c>
      <c r="G51" s="69">
        <f t="shared" si="2"/>
        <v>6220.0520833333339</v>
      </c>
      <c r="H51" s="8">
        <f t="shared" si="25"/>
        <v>579062.5</v>
      </c>
      <c r="I51" s="7">
        <f t="shared" si="3"/>
        <v>6504.802083333333</v>
      </c>
      <c r="J51" s="69">
        <f t="shared" si="4"/>
        <v>3377.8645833333335</v>
      </c>
      <c r="K51" s="28">
        <f t="shared" si="5"/>
        <v>0</v>
      </c>
      <c r="L51" s="28">
        <f t="shared" si="6"/>
        <v>9161.0520833333321</v>
      </c>
      <c r="M51" s="69">
        <f t="shared" si="7"/>
        <v>6034.1145833333339</v>
      </c>
      <c r="N51" s="8">
        <f t="shared" si="26"/>
        <v>547187.5</v>
      </c>
      <c r="O51" s="7">
        <f t="shared" si="8"/>
        <v>6146.739583333333</v>
      </c>
      <c r="P51" s="69">
        <f t="shared" si="27"/>
        <v>3191.9270833333335</v>
      </c>
      <c r="Q51" s="28">
        <f t="shared" si="9"/>
        <v>0</v>
      </c>
      <c r="R51" s="28">
        <f t="shared" si="10"/>
        <v>8802.9895833333321</v>
      </c>
      <c r="S51" s="69">
        <f t="shared" si="11"/>
        <v>5848.1770833333339</v>
      </c>
      <c r="T51" s="8">
        <f t="shared" si="28"/>
        <v>515312.5</v>
      </c>
      <c r="U51" s="7">
        <f t="shared" si="12"/>
        <v>5788.677083333333</v>
      </c>
      <c r="V51" s="69">
        <f t="shared" si="29"/>
        <v>3005.9895833333335</v>
      </c>
      <c r="W51" s="28">
        <f t="shared" si="13"/>
        <v>0</v>
      </c>
      <c r="X51" s="28">
        <f t="shared" si="30"/>
        <v>8444.9270833333321</v>
      </c>
      <c r="Y51" s="69">
        <f t="shared" si="14"/>
        <v>5662.2395833333339</v>
      </c>
      <c r="Z51" s="8">
        <f t="shared" si="31"/>
        <v>483437.5</v>
      </c>
      <c r="AA51" s="7">
        <f t="shared" si="15"/>
        <v>5430.614583333333</v>
      </c>
      <c r="AB51" s="69">
        <f t="shared" si="32"/>
        <v>2820.0520833333335</v>
      </c>
      <c r="AC51" s="28">
        <f t="shared" si="16"/>
        <v>0</v>
      </c>
      <c r="AD51" s="28">
        <f t="shared" si="33"/>
        <v>8086.864583333333</v>
      </c>
      <c r="AE51" s="69">
        <f t="shared" si="17"/>
        <v>5476.3020833333339</v>
      </c>
      <c r="AF51" s="8">
        <f t="shared" si="34"/>
        <v>451562.5</v>
      </c>
      <c r="AG51" s="7">
        <f t="shared" si="35"/>
        <v>5072.552083333333</v>
      </c>
      <c r="AH51" s="69">
        <f t="shared" si="36"/>
        <v>2634.1145833333335</v>
      </c>
      <c r="AI51" s="28">
        <f t="shared" si="18"/>
        <v>0</v>
      </c>
      <c r="AJ51" s="28">
        <f t="shared" si="37"/>
        <v>7728.802083333333</v>
      </c>
      <c r="AK51" s="69">
        <f t="shared" si="19"/>
        <v>5290.3645833333339</v>
      </c>
      <c r="AL51" s="8">
        <f t="shared" si="38"/>
        <v>419687.5</v>
      </c>
      <c r="AM51" s="7">
        <f t="shared" si="39"/>
        <v>4714.489583333333</v>
      </c>
      <c r="AN51" s="69">
        <f t="shared" si="40"/>
        <v>2448.1770833333335</v>
      </c>
      <c r="AO51" s="28">
        <f t="shared" si="20"/>
        <v>0</v>
      </c>
      <c r="AP51" s="28">
        <f t="shared" si="41"/>
        <v>7370.739583333333</v>
      </c>
      <c r="AQ51" s="78">
        <f t="shared" si="21"/>
        <v>5104.4270833333339</v>
      </c>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row>
    <row r="52" spans="1:260" s="2" customFormat="1" ht="15" x14ac:dyDescent="0.25">
      <c r="A52" s="61" t="s">
        <v>76</v>
      </c>
      <c r="B52" s="8">
        <f t="shared" si="22"/>
        <v>608281.25</v>
      </c>
      <c r="C52" s="7">
        <f t="shared" si="0"/>
        <v>6833.0260416666661</v>
      </c>
      <c r="D52" s="69">
        <f t="shared" si="1"/>
        <v>3548.307291666667</v>
      </c>
      <c r="E52" s="28">
        <f t="shared" si="23"/>
        <v>0</v>
      </c>
      <c r="F52" s="28">
        <f t="shared" si="24"/>
        <v>9489.2760416666661</v>
      </c>
      <c r="G52" s="69">
        <f t="shared" si="2"/>
        <v>6204.557291666667</v>
      </c>
      <c r="H52" s="8">
        <f t="shared" si="25"/>
        <v>576406.25</v>
      </c>
      <c r="I52" s="7">
        <f t="shared" si="3"/>
        <v>6474.9635416666661</v>
      </c>
      <c r="J52" s="69">
        <f t="shared" si="4"/>
        <v>3362.369791666667</v>
      </c>
      <c r="K52" s="28">
        <f t="shared" si="5"/>
        <v>0</v>
      </c>
      <c r="L52" s="28">
        <f t="shared" si="6"/>
        <v>9131.2135416666661</v>
      </c>
      <c r="M52" s="69">
        <f t="shared" si="7"/>
        <v>6018.619791666667</v>
      </c>
      <c r="N52" s="8">
        <f t="shared" si="26"/>
        <v>544531.25</v>
      </c>
      <c r="O52" s="7">
        <f t="shared" si="8"/>
        <v>6116.9010416666661</v>
      </c>
      <c r="P52" s="69">
        <f t="shared" si="27"/>
        <v>3176.432291666667</v>
      </c>
      <c r="Q52" s="28">
        <f t="shared" si="9"/>
        <v>0</v>
      </c>
      <c r="R52" s="28">
        <f t="shared" si="10"/>
        <v>8773.1510416666661</v>
      </c>
      <c r="S52" s="69">
        <f t="shared" si="11"/>
        <v>5832.682291666667</v>
      </c>
      <c r="T52" s="8">
        <f t="shared" si="28"/>
        <v>512656.25</v>
      </c>
      <c r="U52" s="7">
        <f t="shared" si="12"/>
        <v>5758.8385416666661</v>
      </c>
      <c r="V52" s="69">
        <f t="shared" si="29"/>
        <v>2990.494791666667</v>
      </c>
      <c r="W52" s="28">
        <f t="shared" si="13"/>
        <v>0</v>
      </c>
      <c r="X52" s="28">
        <f t="shared" si="30"/>
        <v>8415.0885416666661</v>
      </c>
      <c r="Y52" s="69">
        <f t="shared" si="14"/>
        <v>5646.744791666667</v>
      </c>
      <c r="Z52" s="8">
        <f t="shared" si="31"/>
        <v>480781.25</v>
      </c>
      <c r="AA52" s="7">
        <f t="shared" si="15"/>
        <v>5400.7760416666661</v>
      </c>
      <c r="AB52" s="69">
        <f t="shared" si="32"/>
        <v>2804.557291666667</v>
      </c>
      <c r="AC52" s="28">
        <f t="shared" si="16"/>
        <v>0</v>
      </c>
      <c r="AD52" s="28">
        <f t="shared" si="33"/>
        <v>8057.0260416666661</v>
      </c>
      <c r="AE52" s="69">
        <f t="shared" si="17"/>
        <v>5460.807291666667</v>
      </c>
      <c r="AF52" s="8">
        <f t="shared" si="34"/>
        <v>448906.25</v>
      </c>
      <c r="AG52" s="7">
        <f t="shared" si="35"/>
        <v>5042.713541666667</v>
      </c>
      <c r="AH52" s="69">
        <f t="shared" si="36"/>
        <v>2618.619791666667</v>
      </c>
      <c r="AI52" s="28">
        <f t="shared" si="18"/>
        <v>0</v>
      </c>
      <c r="AJ52" s="28">
        <f t="shared" si="37"/>
        <v>7698.963541666667</v>
      </c>
      <c r="AK52" s="69">
        <f t="shared" si="19"/>
        <v>5274.869791666667</v>
      </c>
      <c r="AL52" s="8">
        <f t="shared" si="38"/>
        <v>417031.25</v>
      </c>
      <c r="AM52" s="7">
        <f t="shared" si="39"/>
        <v>4684.651041666667</v>
      </c>
      <c r="AN52" s="69">
        <f t="shared" si="40"/>
        <v>2432.682291666667</v>
      </c>
      <c r="AO52" s="28">
        <f t="shared" si="20"/>
        <v>0</v>
      </c>
      <c r="AP52" s="28">
        <f t="shared" si="41"/>
        <v>7340.901041666667</v>
      </c>
      <c r="AQ52" s="78">
        <f t="shared" si="21"/>
        <v>5088.932291666667</v>
      </c>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row>
    <row r="53" spans="1:260" s="2" customFormat="1" ht="15.75" thickBot="1" x14ac:dyDescent="0.3">
      <c r="A53" s="29" t="s">
        <v>19</v>
      </c>
      <c r="B53" s="10"/>
      <c r="C53" s="11">
        <f>SUM(C41:C52)</f>
        <v>83965.65625</v>
      </c>
      <c r="D53" s="70">
        <f>SUM(D41:D52)</f>
        <v>43602.34375</v>
      </c>
      <c r="E53" s="30">
        <f>SUM(E41:E52)</f>
        <v>35545</v>
      </c>
      <c r="F53" s="30">
        <f>SUM(F41:F52)</f>
        <v>151385.65625</v>
      </c>
      <c r="G53" s="71">
        <f>SUM(G41:G52)</f>
        <v>111022.34375</v>
      </c>
      <c r="H53" s="10"/>
      <c r="I53" s="11">
        <f>SUM(I41:I52)</f>
        <v>79668.90625</v>
      </c>
      <c r="J53" s="70">
        <f>SUM(J41:J52)</f>
        <v>41371.09375</v>
      </c>
      <c r="K53" s="30">
        <f>SUM(K41:K52)</f>
        <v>5128.125</v>
      </c>
      <c r="L53" s="30">
        <f>SUM(L41:L52)</f>
        <v>116672.03125</v>
      </c>
      <c r="M53" s="71">
        <f>SUM(M41:M52)</f>
        <v>78374.21875</v>
      </c>
      <c r="N53" s="10"/>
      <c r="O53" s="11">
        <f>SUM(O41:O52)</f>
        <v>75372.15625</v>
      </c>
      <c r="P53" s="70">
        <f>SUM(P41:P52)</f>
        <v>39139.84375</v>
      </c>
      <c r="Q53" s="30">
        <f>SUM(Q41:Q52)</f>
        <v>4968.75</v>
      </c>
      <c r="R53" s="30">
        <f>SUM(R41:R52)</f>
        <v>112215.90625</v>
      </c>
      <c r="S53" s="71">
        <f>SUM(S41:S52)</f>
        <v>75983.59375</v>
      </c>
      <c r="T53" s="10"/>
      <c r="U53" s="11">
        <f>SUM(U41:U52)</f>
        <v>71075.40625</v>
      </c>
      <c r="V53" s="70">
        <f>SUM(V41:V52)</f>
        <v>36908.59375</v>
      </c>
      <c r="W53" s="30">
        <f>SUM(W41:W52)</f>
        <v>4809.375</v>
      </c>
      <c r="X53" s="30">
        <f>SUM(X41:X52)</f>
        <v>107759.78125</v>
      </c>
      <c r="Y53" s="71">
        <f>SUM(Y41:Y52)</f>
        <v>73592.96875</v>
      </c>
      <c r="Z53" s="10"/>
      <c r="AA53" s="11">
        <f>SUM(AA41:AA52)</f>
        <v>66778.65625</v>
      </c>
      <c r="AB53" s="70">
        <f>SUM(AB41:AB52)</f>
        <v>34677.34375</v>
      </c>
      <c r="AC53" s="30">
        <f>SUM(AC41:AC52)</f>
        <v>4650</v>
      </c>
      <c r="AD53" s="30">
        <f>SUM(AD41:AD52)</f>
        <v>103303.65625</v>
      </c>
      <c r="AE53" s="69">
        <f>SUM(AE41:AE52)</f>
        <v>71202.34375</v>
      </c>
      <c r="AF53" s="10"/>
      <c r="AG53" s="11">
        <f>SUM(AG41:AG52)</f>
        <v>62481.90625</v>
      </c>
      <c r="AH53" s="70">
        <f>SUM(AH41:AH52)</f>
        <v>32446.09375</v>
      </c>
      <c r="AI53" s="30">
        <f>SUM(AI41:AI52)</f>
        <v>4490.625</v>
      </c>
      <c r="AJ53" s="30">
        <f>SUM(AJ41:AJ52)</f>
        <v>98847.53125</v>
      </c>
      <c r="AK53" s="71">
        <f>SUM(AK41:AK52)</f>
        <v>68811.71875</v>
      </c>
      <c r="AL53" s="10"/>
      <c r="AM53" s="11">
        <f>SUM(AM41:AM52)</f>
        <v>58185.15625</v>
      </c>
      <c r="AN53" s="70">
        <f>SUM(AN41:AN52)</f>
        <v>30214.84375</v>
      </c>
      <c r="AO53" s="30">
        <f>SUM(AO41:AO52)</f>
        <v>4331.25</v>
      </c>
      <c r="AP53" s="30">
        <f>SUM(AP41:AP52)</f>
        <v>94391.40625</v>
      </c>
      <c r="AQ53" s="79">
        <f>SUM(AQ41:AQ52)</f>
        <v>66421.09375</v>
      </c>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row>
    <row r="54" spans="1:260" s="2" customFormat="1" ht="12.75" customHeight="1" thickBot="1" x14ac:dyDescent="0.3">
      <c r="A54" s="141" t="s">
        <v>18</v>
      </c>
      <c r="B54" s="130" t="s">
        <v>27</v>
      </c>
      <c r="C54" s="131"/>
      <c r="D54" s="131"/>
      <c r="E54" s="131"/>
      <c r="F54" s="131"/>
      <c r="G54" s="132"/>
      <c r="H54" s="130" t="s">
        <v>28</v>
      </c>
      <c r="I54" s="131"/>
      <c r="J54" s="131"/>
      <c r="K54" s="131"/>
      <c r="L54" s="131"/>
      <c r="M54" s="132"/>
      <c r="N54" s="130" t="s">
        <v>29</v>
      </c>
      <c r="O54" s="131"/>
      <c r="P54" s="131"/>
      <c r="Q54" s="131"/>
      <c r="R54" s="131"/>
      <c r="S54" s="132"/>
      <c r="T54" s="232" t="s">
        <v>30</v>
      </c>
      <c r="U54" s="233"/>
      <c r="V54" s="233"/>
      <c r="W54" s="233"/>
      <c r="X54" s="233"/>
      <c r="Y54" s="234"/>
      <c r="Z54" s="130" t="s">
        <v>31</v>
      </c>
      <c r="AA54" s="131"/>
      <c r="AB54" s="131"/>
      <c r="AC54" s="131"/>
      <c r="AD54" s="131"/>
      <c r="AE54" s="132"/>
      <c r="AF54" s="130" t="s">
        <v>32</v>
      </c>
      <c r="AG54" s="131"/>
      <c r="AH54" s="131"/>
      <c r="AI54" s="131"/>
      <c r="AJ54" s="131"/>
      <c r="AK54" s="132"/>
      <c r="AL54" s="130" t="s">
        <v>33</v>
      </c>
      <c r="AM54" s="131"/>
      <c r="AN54" s="131"/>
      <c r="AO54" s="131"/>
      <c r="AP54" s="131"/>
      <c r="AQ54" s="132"/>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row>
    <row r="55" spans="1:260" s="2" customFormat="1" ht="120.75" thickBot="1" x14ac:dyDescent="0.3">
      <c r="A55" s="142"/>
      <c r="B55" s="6" t="s">
        <v>41</v>
      </c>
      <c r="C55" s="6" t="s">
        <v>94</v>
      </c>
      <c r="D55" s="68" t="s">
        <v>95</v>
      </c>
      <c r="E55" s="6" t="s">
        <v>64</v>
      </c>
      <c r="F55" s="6" t="s">
        <v>96</v>
      </c>
      <c r="G55" s="68" t="s">
        <v>97</v>
      </c>
      <c r="H55" s="6" t="s">
        <v>41</v>
      </c>
      <c r="I55" s="6" t="s">
        <v>94</v>
      </c>
      <c r="J55" s="68" t="s">
        <v>95</v>
      </c>
      <c r="K55" s="6" t="s">
        <v>64</v>
      </c>
      <c r="L55" s="6" t="s">
        <v>96</v>
      </c>
      <c r="M55" s="68" t="s">
        <v>97</v>
      </c>
      <c r="N55" s="6" t="s">
        <v>41</v>
      </c>
      <c r="O55" s="6" t="s">
        <v>94</v>
      </c>
      <c r="P55" s="68" t="s">
        <v>95</v>
      </c>
      <c r="Q55" s="6" t="s">
        <v>64</v>
      </c>
      <c r="R55" s="6" t="s">
        <v>96</v>
      </c>
      <c r="S55" s="68" t="s">
        <v>97</v>
      </c>
      <c r="T55" s="6" t="s">
        <v>41</v>
      </c>
      <c r="U55" s="6" t="s">
        <v>94</v>
      </c>
      <c r="V55" s="68" t="s">
        <v>95</v>
      </c>
      <c r="W55" s="6" t="s">
        <v>64</v>
      </c>
      <c r="X55" s="6" t="s">
        <v>96</v>
      </c>
      <c r="Y55" s="68" t="s">
        <v>97</v>
      </c>
      <c r="Z55" s="6" t="s">
        <v>41</v>
      </c>
      <c r="AA55" s="6" t="s">
        <v>94</v>
      </c>
      <c r="AB55" s="68" t="s">
        <v>95</v>
      </c>
      <c r="AC55" s="6" t="s">
        <v>64</v>
      </c>
      <c r="AD55" s="6" t="s">
        <v>96</v>
      </c>
      <c r="AE55" s="68" t="s">
        <v>97</v>
      </c>
      <c r="AF55" s="6" t="s">
        <v>41</v>
      </c>
      <c r="AG55" s="6" t="s">
        <v>94</v>
      </c>
      <c r="AH55" s="68" t="s">
        <v>95</v>
      </c>
      <c r="AI55" s="6" t="s">
        <v>64</v>
      </c>
      <c r="AJ55" s="6" t="s">
        <v>96</v>
      </c>
      <c r="AK55" s="68" t="s">
        <v>97</v>
      </c>
      <c r="AL55" s="84" t="s">
        <v>41</v>
      </c>
      <c r="AM55" s="6" t="s">
        <v>94</v>
      </c>
      <c r="AN55" s="68" t="s">
        <v>95</v>
      </c>
      <c r="AO55" s="85" t="s">
        <v>64</v>
      </c>
      <c r="AP55" s="6" t="s">
        <v>96</v>
      </c>
      <c r="AQ55" s="68" t="s">
        <v>97</v>
      </c>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4"/>
      <c r="BT55" s="64"/>
      <c r="BU55" s="64"/>
      <c r="BV55" s="6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row>
    <row r="56" spans="1:260" s="2" customFormat="1" ht="15.75" thickTop="1" x14ac:dyDescent="0.25">
      <c r="A56" s="61" t="s">
        <v>65</v>
      </c>
      <c r="B56" s="8">
        <f>IF(data2=1,IF((AL52-sumproplat2)&gt;1,AL52-sumproplat2,0),IF(AL52-(sumproplat2-AM52-AO52)&gt;0,AL52-(AP52-AM52-AO52),0))</f>
        <v>414375</v>
      </c>
      <c r="C56" s="7">
        <f>IF(SUBSTITUTE(SUBSTITUTE(LEFT($A56,2),".","")," ","")*1+SUBSTITUTE(SUBSTITUTE(LEFT(B$54,2)," ",""),".","")*12-12&lt;=$M$15,B56*($M$14/12),B56*($M$17/12))</f>
        <v>4654.8125</v>
      </c>
      <c r="D56" s="69">
        <f>IF(SUBSTITUTE(SUBSTITUTE(LEFT($A56,2),".","")," ","")*1+SUBSTITUTE(SUBSTITUTE(LEFT(B$54,2)," ",""),".","")*12-12&lt;=$M$15,B56*($M$14/12),B56*($M$19/12))</f>
        <v>2417.1875</v>
      </c>
      <c r="E56" s="28">
        <f t="shared" ref="E56:E67" si="42">IF(AND($A56="1 міс.",B56&gt;0),$M$32*$M$6+$M$33*B56,0)+IF(B56-IF(data2=1,IF(C56&gt;0.001,C56+sumproplat2,0),IF(B56&gt;sumproplat2*2,sumproplat2,B56+C56))&lt;0,$M$35,0)+IF(B56&gt;0,$M$28,0)</f>
        <v>4171.875</v>
      </c>
      <c r="F56" s="28">
        <f>IF(data2=1,IF(C56&gt;0.001,C56+E56+sumproplat2,0),IF(B56&gt;sumproplat2*2,sumproplat2+E56,B56+C56+E56))</f>
        <v>11482.9375</v>
      </c>
      <c r="G56" s="69">
        <f t="shared" ref="G56:G67" si="43">IF(data2=1,IF(D56&gt;0.001,D56+E56+sumproplat2,0),IF(B56&gt;sumproplat2*2,sumproplat2+E56,B56+D56+E56))</f>
        <v>9245.3125</v>
      </c>
      <c r="H56" s="8">
        <f>IF(data2=1,IF((B67-sumproplat2)&gt;1,B67-sumproplat2,0),IF(B67-(sumproplat2-C67-E67)&gt;0,B67-(F67-C67-E67),0))</f>
        <v>382500</v>
      </c>
      <c r="I56" s="7">
        <f>IF(SUBSTITUTE(SUBSTITUTE(LEFT($A56,2),".","")," ","")*1+SUBSTITUTE(SUBSTITUTE(LEFT(H$54,2)," ",""),".","")*12-12&lt;=$M$15,H56*($M$14/12),H56*($M$17/12))</f>
        <v>4296.75</v>
      </c>
      <c r="J56" s="69">
        <f>IF(SUBSTITUTE(SUBSTITUTE(LEFT($A56,2),".","")," ","")*1+SUBSTITUTE(SUBSTITUTE(LEFT(H$54,2)," ",""),".","")*12-12&lt;=$M$15,H56*($M$14/12),H56*($M$19/12))</f>
        <v>2231.25</v>
      </c>
      <c r="K56" s="28">
        <f t="shared" ref="K56:K67" si="44">IF(AND($A56="1 міс.",H56&gt;0),$M$32*$M$6+$M$33*H56,0)+IF(H56-IF(data2=1,IF(I56&gt;0.001,I56+sumproplat2,0),IF(H56&gt;sumproplat2*2,sumproplat2,H56+I56))&lt;0,$M$35,0)+IF(H56&gt;0,$M$28,0)</f>
        <v>4012.5</v>
      </c>
      <c r="L56" s="28">
        <f>IF(data2=1,IF(I56&gt;0.001,I56+K56+sumproplat2,0),IF(H56&gt;sumproplat2*2,sumproplat2+K56,H56+I56+K56))</f>
        <v>10965.5</v>
      </c>
      <c r="M56" s="69">
        <f t="shared" ref="M56:M67" si="45">IF(data2=1,IF(J56&gt;0.001,J56+K56+sumproplat2,0),IF(H56&gt;sumproplat2*2,sumproplat2+K56,H56+J56+K56))</f>
        <v>8900</v>
      </c>
      <c r="N56" s="8">
        <f>IF(data2=1,IF((H67-sumproplat2)&gt;1,H67-sumproplat2,0),IF(H67-(sumproplat2-I67-K67)&gt;0,H67-(L67-I67-K67),0))</f>
        <v>350625</v>
      </c>
      <c r="O56" s="7">
        <f>IF(SUBSTITUTE(SUBSTITUTE(LEFT($A56,2),".","")," ","")*1+SUBSTITUTE(SUBSTITUTE(LEFT(N$54,2)," ",""),".","")*12-12&lt;=$M$15,N56*($M$14/12),N56*($M$17/12))</f>
        <v>3938.6875</v>
      </c>
      <c r="P56" s="69">
        <f>IF(SUBSTITUTE(SUBSTITUTE(LEFT($A56,2),".","")," ","")*1+SUBSTITUTE(SUBSTITUTE(LEFT(N$54,2)," ",""),".","")*12-12&lt;=$M$15,N56*($M$14/12),N56*($M$19/12))</f>
        <v>2045.3125</v>
      </c>
      <c r="Q56" s="28">
        <f t="shared" ref="Q56:Q67" si="46">IF(AND($A56="1 міс.",N56&gt;0),$M$32*$M$6+$M$33*N56,0)+IF(N56-IF(data2=1,IF(O56&gt;0.001,O56+sumproplat2,0),IF(N56&gt;sumproplat2*2,sumproplat2,N56+O56))&lt;0,$M$35,0)+IF(N56&gt;0,$M$28,0)</f>
        <v>3853.125</v>
      </c>
      <c r="R56" s="28">
        <f>IF(data2=1,IF(O56&gt;0.001,O56+Q56+sumproplat2,0),IF(N56&gt;sumproplat2*2,sumproplat2+Q56,N56+O56+Q56))</f>
        <v>10448.0625</v>
      </c>
      <c r="S56" s="69">
        <f t="shared" ref="S56:S67" si="47">IF(data2=1,IF(P56&gt;0.001,P56+Q56+sumproplat2,0),IF(N56&gt;sumproplat2*2,sumproplat2+Q56,N56+P56+Q56))</f>
        <v>8554.6875</v>
      </c>
      <c r="T56" s="8">
        <f>IF(data2=1,IF((N67-sumproplat2)&gt;1,N67-sumproplat2,0),IF(N67-(sumproplat2-O67-Q67)&gt;0,N67-(R67-O67-Q67),0))</f>
        <v>318750</v>
      </c>
      <c r="U56" s="7">
        <f>IF(SUBSTITUTE(SUBSTITUTE(LEFT($A56,2),".","")," ","")*1+SUBSTITUTE(SUBSTITUTE(LEFT(T$54,2)," ",""),".","")*12-12&lt;=$M$15,T56*($M$14/12),T56*($M$17/12))</f>
        <v>3580.625</v>
      </c>
      <c r="V56" s="69">
        <f>IF(SUBSTITUTE(SUBSTITUTE(LEFT($A56,2),".","")," ","")*1+SUBSTITUTE(SUBSTITUTE(LEFT(T$54,2)," ",""),".","")*12-12&lt;=$M$15,T56*($M$14/12),T56*($M$19/12))</f>
        <v>1859.375</v>
      </c>
      <c r="W56" s="28">
        <f t="shared" ref="W56:W67" si="48">IF(AND($A56="1 міс.",T56&gt;0),$M$32*$M$6+$M$33*T56,0)+IF(T56-IF(data2=1,IF(U56&gt;0.001,U56+sumproplat2,0),IF(T56&gt;sumproplat2*2,sumproplat2,T56+U56))&lt;0,$M$35,0)+IF(T56&gt;0,$M$28,0)</f>
        <v>3693.75</v>
      </c>
      <c r="X56" s="28">
        <f>IF(data2=1,IF(U56&gt;0.001,U56+W56+sumproplat2,0),IF(T56&gt;sumproplat2*2,sumproplat2+W56,T56+U56+W56))</f>
        <v>9930.625</v>
      </c>
      <c r="Y56" s="69">
        <f t="shared" ref="Y56:Y67" si="49">IF(data2=1,IF(V56&gt;0.001,V56+W56+sumproplat2,0),IF(T56&gt;sumproplat2*2,sumproplat2+W56,T56+V56+W56))</f>
        <v>8209.375</v>
      </c>
      <c r="Z56" s="8">
        <f>IF(data2=1,IF((T67-sumproplat2)&gt;1,T67-sumproplat2,0),IF(T67-(sumproplat2-U67-W67)&gt;0,T67-(X67-U67-W67),0))</f>
        <v>286875</v>
      </c>
      <c r="AA56" s="7">
        <f>IF(SUBSTITUTE(SUBSTITUTE(LEFT($A56,2),".","")," ","")*1+SUBSTITUTE(SUBSTITUTE(LEFT(Z$54,2)," ",""),".","")*12-12&lt;=$M$15,Z56*($M$14/12),Z56*($M$17/12))</f>
        <v>3222.5625</v>
      </c>
      <c r="AB56" s="69">
        <f>IF(SUBSTITUTE(SUBSTITUTE(LEFT($A56,2),".","")," ","")*1+SUBSTITUTE(SUBSTITUTE(LEFT(Z$54,2)," ",""),".","")*12-12&lt;=$M$15,Z56*($M$14/12),Z56*($M$19/12))</f>
        <v>1673.4375</v>
      </c>
      <c r="AC56" s="28">
        <f t="shared" ref="AC56:AC67" si="50">IF(AND($A56="1 міс.",Z56&gt;0),$M$32*$M$6+$M$33*Z56,0)+IF(Z56-IF(data2=1,IF(AA56&gt;0.001,AA56+sumproplat2,0),IF(Z56&gt;sumproplat2*2,sumproplat2,Z56+AA56))&lt;0,$M$35,0)+IF(Z56&gt;0,$M$28,0)</f>
        <v>3534.375</v>
      </c>
      <c r="AD56" s="28">
        <f>IF(data2=1,IF(AA56&gt;0.001,AA56+AC56+sumproplat2,0),IF(Z56&gt;sumproplat2*2,sumproplat2+AC56,Z56+AA56+AC56))</f>
        <v>9413.1875</v>
      </c>
      <c r="AE56" s="69">
        <f t="shared" ref="AE56:AE67" si="51">IF(data2=1,IF(AB56&gt;0.001,AB56+AC56+sumproplat2,0),IF(Z56&gt;sumproplat2*2,sumproplat2+AC56,Z56+AB56+AC56))</f>
        <v>7864.0625</v>
      </c>
      <c r="AF56" s="8">
        <f>IF(data2=1,IF((Z67-sumproplat2)&gt;1,Z67-sumproplat2,0),IF(Z67-(sumproplat2-AA67-AC67)&gt;0,Z67-(AD67-AA67-AC67),0))</f>
        <v>255000</v>
      </c>
      <c r="AG56" s="7">
        <f>IF(SUBSTITUTE(SUBSTITUTE(LEFT($A56,2),".","")," ","")*1+SUBSTITUTE(SUBSTITUTE(LEFT(AF$54,2)," ",""),".","")*12-12&lt;=$M$15,AF56*($M$14/12),AF56*($M$17/12))</f>
        <v>2864.5</v>
      </c>
      <c r="AH56" s="69">
        <f>IF(SUBSTITUTE(SUBSTITUTE(LEFT($A56,2),".","")," ","")*1+SUBSTITUTE(SUBSTITUTE(LEFT(AF$54,2)," ",""),".","")*12-12&lt;=$M$15,AF56*($M$14/12),AF56*($M$19/12))</f>
        <v>1487.5</v>
      </c>
      <c r="AI56" s="28">
        <f t="shared" ref="AI56:AI67" si="52">IF(AND($A56="1 міс.",AF56&gt;0),$M$32*$M$6+$M$33*AF56,0)+IF(AF56-IF(data2=1,IF(AG56&gt;0.001,AG56+sumproplat2,0),IF(AF56&gt;sumproplat2*2,sumproplat2,AF56+AG56))&lt;0,$M$35,0)+IF(AF56&gt;0,$M$28,0)</f>
        <v>3375</v>
      </c>
      <c r="AJ56" s="28">
        <f>IF(data2=1,IF(AG56&gt;0.001,AG56+AI56+sumproplat2,0),IF(AF56&gt;sumproplat2*2,sumproplat2+AI56,AF56+AG56+AI56))</f>
        <v>8895.75</v>
      </c>
      <c r="AK56" s="69">
        <f t="shared" ref="AK56:AK67" si="53">IF(data2=1,IF(AH56&gt;0.001,AH56+AI56+sumproplat2,0),IF(AF56&gt;sumproplat2*2,sumproplat2+AI56,AF56+AH56+AI56))</f>
        <v>7518.75</v>
      </c>
      <c r="AL56" s="8">
        <f>IF(data2=1,IF((AF67-sumproplat2)&gt;1,AF67-sumproplat2,0),IF(AF67-(sumproplat2-AG67-AI67)&gt;0,AF67-(AJ67-AG67-AI67),0))</f>
        <v>223125</v>
      </c>
      <c r="AM56" s="7">
        <f>IF(SUBSTITUTE(SUBSTITUTE(LEFT($A56,2),".","")," ","")*1+SUBSTITUTE(SUBSTITUTE(LEFT(AL$54,2)," ",""),".","")*12-12&lt;=$M$15,AL56*($M$14/12),AL56*($M$17/12))</f>
        <v>2506.4375</v>
      </c>
      <c r="AN56" s="69">
        <f>IF(SUBSTITUTE(SUBSTITUTE(LEFT($A56,2),".","")," ","")*1+SUBSTITUTE(SUBSTITUTE(LEFT(AL$54,2)," ",""),".","")*12-12&lt;=$M$15,AL56*($M$14/12),AL56*($M$19/12))</f>
        <v>1301.5625</v>
      </c>
      <c r="AO56" s="28">
        <f t="shared" ref="AO56:AO67" si="54">IF(AND($A56="1 міс.",AL56&gt;0),$M$32*$M$6+$M$33*AL56,0)+IF(AL56-IF(data2=1,IF(AM56&gt;0.001,AM56+sumproplat2,0),IF(AL56&gt;sumproplat2*2,sumproplat2,AL56+AM56))&lt;0,$M$35,0)+IF(AL56&gt;0,$M$28,0)</f>
        <v>3215.625</v>
      </c>
      <c r="AP56" s="28">
        <f>IF(data2=1,IF(AM56&gt;0.001,AM56+AO56+sumproplat2,0),IF(AL56&gt;sumproplat2*2,sumproplat2+AO56,AL56+AM56+AO56))</f>
        <v>8378.3125</v>
      </c>
      <c r="AQ56" s="78">
        <f t="shared" ref="AQ56:AQ67" si="55">IF(data2=1,IF(AN56&gt;0.001,AN56+AO56+sumproplat2,0),IF(AL56&gt;sumproplat2*2,sumproplat2+AO56,AL56+AN56+AO56))</f>
        <v>7173.4375</v>
      </c>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row>
    <row r="57" spans="1:260" s="2" customFormat="1" ht="15" x14ac:dyDescent="0.25">
      <c r="A57" s="61" t="s">
        <v>66</v>
      </c>
      <c r="B57" s="8">
        <f t="shared" ref="B57:B67" si="56">IF(data2=1,IF((B56-sumproplat2)&gt;1,B56-sumproplat2,0),IF(B56-(sumproplat2-C56-E56)&gt;0,B56-(F56-C56-E56),0))</f>
        <v>411718.75</v>
      </c>
      <c r="C57" s="7">
        <f t="shared" ref="C57:C67" si="57">IF(SUBSTITUTE(SUBSTITUTE(LEFT($A57,2),".","")," ","")*1+SUBSTITUTE(SUBSTITUTE(LEFT(B$54,2)," ",""),".","")*12-12&lt;=$M$15,B57*($M$14/12),B57*($M$17/12))</f>
        <v>4624.973958333333</v>
      </c>
      <c r="D57" s="69">
        <f t="shared" ref="D57:D67" si="58">IF(SUBSTITUTE(SUBSTITUTE(LEFT($A57,2),".","")," ","")*1+SUBSTITUTE(SUBSTITUTE(LEFT(B$54,2)," ",""),".","")*12-12&lt;=$M$15,B57*($M$14/12),B57*($M$19/12))</f>
        <v>2401.6927083333335</v>
      </c>
      <c r="E57" s="28">
        <f t="shared" si="42"/>
        <v>0</v>
      </c>
      <c r="F57" s="28">
        <f t="shared" ref="F57:F67" si="59">IF(data2=1,IF(C57&gt;0.001,C57+E57+sumproplat2,0),IF(B57&gt;sumproplat2*2,sumproplat2+E57,B57+C57+E57))</f>
        <v>7281.223958333333</v>
      </c>
      <c r="G57" s="69">
        <f t="shared" si="43"/>
        <v>5057.9427083333339</v>
      </c>
      <c r="H57" s="8">
        <f t="shared" ref="H57:H67" si="60">IF(data2=1,IF((H56-sumproplat2)&gt;1,H56-sumproplat2,0),IF(H56-(sumproplat2-I56-K56)&gt;0,H56-(L56-I56-K56),0))</f>
        <v>379843.75</v>
      </c>
      <c r="I57" s="7">
        <f t="shared" ref="I57:I67" si="61">IF(SUBSTITUTE(SUBSTITUTE(LEFT($A57,2),".","")," ","")*1+SUBSTITUTE(SUBSTITUTE(LEFT(H$54,2)," ",""),".","")*12-12&lt;=$M$15,H57*($M$14/12),H57*($M$17/12))</f>
        <v>4266.911458333333</v>
      </c>
      <c r="J57" s="69">
        <f t="shared" ref="J57:J67" si="62">IF(SUBSTITUTE(SUBSTITUTE(LEFT($A57,2),".","")," ","")*1+SUBSTITUTE(SUBSTITUTE(LEFT(H$54,2)," ",""),".","")*12-12&lt;=$M$15,H57*($M$14/12),H57*($M$19/12))</f>
        <v>2215.7552083333335</v>
      </c>
      <c r="K57" s="28">
        <f t="shared" si="44"/>
        <v>0</v>
      </c>
      <c r="L57" s="28">
        <f t="shared" ref="L57:L67" si="63">IF(data2=1,IF(I57&gt;0.001,I57+K57+sumproplat2,0),IF(H57&gt;sumproplat2*2,sumproplat2+K57,H57+I57+K57))</f>
        <v>6923.161458333333</v>
      </c>
      <c r="M57" s="69">
        <f t="shared" si="45"/>
        <v>4872.0052083333339</v>
      </c>
      <c r="N57" s="8">
        <f t="shared" ref="N57:N67" si="64">IF(data2=1,IF((N56-sumproplat2)&gt;1,N56-sumproplat2,0),IF(N56-(sumproplat2-O56-Q56)&gt;0,N56-(R56-O56-Q56),0))</f>
        <v>347968.75</v>
      </c>
      <c r="O57" s="7">
        <f t="shared" ref="O57:O67" si="65">IF(SUBSTITUTE(SUBSTITUTE(LEFT($A57,2),".","")," ","")*1+SUBSTITUTE(SUBSTITUTE(LEFT(N$54,2)," ",""),".","")*12-12&lt;=$M$15,N57*($M$14/12),N57*($M$17/12))</f>
        <v>3908.848958333333</v>
      </c>
      <c r="P57" s="69">
        <f t="shared" ref="P57:P67" si="66">IF(SUBSTITUTE(SUBSTITUTE(LEFT($A57,2),".","")," ","")*1+SUBSTITUTE(SUBSTITUTE(LEFT(N$54,2)," ",""),".","")*12-12&lt;=$M$15,N57*($M$14/12),N57*($M$19/12))</f>
        <v>2029.8177083333335</v>
      </c>
      <c r="Q57" s="28">
        <f t="shared" si="46"/>
        <v>0</v>
      </c>
      <c r="R57" s="28">
        <f t="shared" ref="R57:R67" si="67">IF(data2=1,IF(O57&gt;0.001,O57+Q57+sumproplat2,0),IF(N57&gt;sumproplat2*2,sumproplat2+Q57,N57+O57+Q57))</f>
        <v>6565.098958333333</v>
      </c>
      <c r="S57" s="69">
        <f t="shared" si="47"/>
        <v>4686.0677083333339</v>
      </c>
      <c r="T57" s="8">
        <f t="shared" ref="T57:T67" si="68">IF(data2=1,IF((T56-sumproplat2)&gt;1,T56-sumproplat2,0),IF(T56-(sumproplat2-U56-W56)&gt;0,T56-(X56-U56-W56),0))</f>
        <v>316093.75</v>
      </c>
      <c r="U57" s="7">
        <f t="shared" ref="U57:U67" si="69">IF(SUBSTITUTE(SUBSTITUTE(LEFT($A57,2),".","")," ","")*1+SUBSTITUTE(SUBSTITUTE(LEFT(T$54,2)," ",""),".","")*12-12&lt;=$M$15,T57*($M$14/12),T57*($M$17/12))</f>
        <v>3550.786458333333</v>
      </c>
      <c r="V57" s="69">
        <f t="shared" ref="V57:V67" si="70">IF(SUBSTITUTE(SUBSTITUTE(LEFT($A57,2),".","")," ","")*1+SUBSTITUTE(SUBSTITUTE(LEFT(T$54,2)," ",""),".","")*12-12&lt;=$M$15,T57*($M$14/12),T57*($M$19/12))</f>
        <v>1843.8802083333335</v>
      </c>
      <c r="W57" s="28">
        <f t="shared" si="48"/>
        <v>0</v>
      </c>
      <c r="X57" s="28">
        <f t="shared" ref="X57:X67" si="71">IF(data2=1,IF(U57&gt;0.001,U57+W57+sumproplat2,0),IF(T57&gt;sumproplat2*2,sumproplat2+W57,T57+U57+W57))</f>
        <v>6207.036458333333</v>
      </c>
      <c r="Y57" s="69">
        <f t="shared" si="49"/>
        <v>4500.1302083333339</v>
      </c>
      <c r="Z57" s="8">
        <f t="shared" ref="Z57:Z67" si="72">IF(data2=1,IF((Z56-sumproplat2)&gt;1,Z56-sumproplat2,0),IF(Z56-(sumproplat2-AA56-AC56)&gt;0,Z56-(AD56-AA56-AC56),0))</f>
        <v>284218.75</v>
      </c>
      <c r="AA57" s="7">
        <f t="shared" ref="AA57:AA67" si="73">IF(SUBSTITUTE(SUBSTITUTE(LEFT($A57,2),".","")," ","")*1+SUBSTITUTE(SUBSTITUTE(LEFT(Z$54,2)," ",""),".","")*12-12&lt;=$M$15,Z57*($M$14/12),Z57*($M$17/12))</f>
        <v>3192.723958333333</v>
      </c>
      <c r="AB57" s="69">
        <f t="shared" ref="AB57:AB67" si="74">IF(SUBSTITUTE(SUBSTITUTE(LEFT($A57,2),".","")," ","")*1+SUBSTITUTE(SUBSTITUTE(LEFT(Z$54,2)," ",""),".","")*12-12&lt;=$M$15,Z57*($M$14/12),Z57*($M$19/12))</f>
        <v>1657.9427083333335</v>
      </c>
      <c r="AC57" s="28">
        <f t="shared" si="50"/>
        <v>0</v>
      </c>
      <c r="AD57" s="28">
        <f t="shared" ref="AD57:AD67" si="75">IF(data2=1,IF(AA57&gt;0.001,AA57+AC57+sumproplat2,0),IF(Z57&gt;sumproplat2*2,sumproplat2+AC57,Z57+AA57+AC57))</f>
        <v>5848.973958333333</v>
      </c>
      <c r="AE57" s="69">
        <f t="shared" si="51"/>
        <v>4314.1927083333339</v>
      </c>
      <c r="AF57" s="8">
        <f t="shared" ref="AF57:AF67" si="76">IF(data2=1,IF((AF56-sumproplat2)&gt;1,AF56-sumproplat2,0),IF(AF56-(sumproplat2-AG56-AI56)&gt;0,AF56-(AJ56-AG56-AI56),0))</f>
        <v>252343.75</v>
      </c>
      <c r="AG57" s="7">
        <f t="shared" ref="AG57:AG67" si="77">IF(SUBSTITUTE(SUBSTITUTE(LEFT($A57,2),".","")," ","")*1+SUBSTITUTE(SUBSTITUTE(LEFT(AF$54,2)," ",""),".","")*12-12&lt;=$M$15,AF57*($M$14/12),AF57*($M$17/12))</f>
        <v>2834.661458333333</v>
      </c>
      <c r="AH57" s="69">
        <f t="shared" ref="AH57:AH67" si="78">IF(SUBSTITUTE(SUBSTITUTE(LEFT($A57,2),".","")," ","")*1+SUBSTITUTE(SUBSTITUTE(LEFT(AF$54,2)," ",""),".","")*12-12&lt;=$M$15,AF57*($M$14/12),AF57*($M$19/12))</f>
        <v>1472.0052083333335</v>
      </c>
      <c r="AI57" s="28">
        <f t="shared" si="52"/>
        <v>0</v>
      </c>
      <c r="AJ57" s="28">
        <f t="shared" ref="AJ57:AJ67" si="79">IF(data2=1,IF(AG57&gt;0.001,AG57+AI57+sumproplat2,0),IF(AF57&gt;sumproplat2*2,sumproplat2+AI57,AF57+AG57+AI57))</f>
        <v>5490.911458333333</v>
      </c>
      <c r="AK57" s="69">
        <f t="shared" si="53"/>
        <v>4128.2552083333339</v>
      </c>
      <c r="AL57" s="8">
        <f t="shared" ref="AL57:AL67" si="80">IF(data2=1,IF((AL56-sumproplat2)&gt;1,AL56-sumproplat2,0),IF(AL56-(sumproplat2-AM56-AO56)&gt;0,AL56-(AP56-AM56-AO56),0))</f>
        <v>220468.75</v>
      </c>
      <c r="AM57" s="7">
        <f t="shared" ref="AM57:AM67" si="81">IF(SUBSTITUTE(SUBSTITUTE(LEFT($A57,2),".","")," ","")*1+SUBSTITUTE(SUBSTITUTE(LEFT(AL$54,2)," ",""),".","")*12-12&lt;=$M$15,AL57*($M$14/12),AL57*($M$17/12))</f>
        <v>2476.5989583333335</v>
      </c>
      <c r="AN57" s="69">
        <f t="shared" ref="AN57:AN67" si="82">IF(SUBSTITUTE(SUBSTITUTE(LEFT($A57,2),".","")," ","")*1+SUBSTITUTE(SUBSTITUTE(LEFT(AL$54,2)," ",""),".","")*12-12&lt;=$M$15,AL57*($M$14/12),AL57*($M$19/12))</f>
        <v>1286.0677083333335</v>
      </c>
      <c r="AO57" s="28">
        <f t="shared" si="54"/>
        <v>0</v>
      </c>
      <c r="AP57" s="28">
        <f t="shared" ref="AP57:AP67" si="83">IF(data2=1,IF(AM57&gt;0.001,AM57+AO57+sumproplat2,0),IF(AL57&gt;sumproplat2*2,sumproplat2+AO57,AL57+AM57+AO57))</f>
        <v>5132.8489583333339</v>
      </c>
      <c r="AQ57" s="78">
        <f t="shared" si="55"/>
        <v>3942.3177083333335</v>
      </c>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row>
    <row r="58" spans="1:260" s="2" customFormat="1" ht="15" x14ac:dyDescent="0.25">
      <c r="A58" s="61" t="s">
        <v>67</v>
      </c>
      <c r="B58" s="8">
        <f t="shared" si="56"/>
        <v>409062.5</v>
      </c>
      <c r="C58" s="7">
        <f t="shared" si="57"/>
        <v>4595.135416666667</v>
      </c>
      <c r="D58" s="69">
        <f t="shared" si="58"/>
        <v>2386.197916666667</v>
      </c>
      <c r="E58" s="28">
        <f t="shared" si="42"/>
        <v>0</v>
      </c>
      <c r="F58" s="28">
        <f t="shared" si="59"/>
        <v>7251.385416666667</v>
      </c>
      <c r="G58" s="69">
        <f t="shared" si="43"/>
        <v>5042.447916666667</v>
      </c>
      <c r="H58" s="8">
        <f t="shared" si="60"/>
        <v>377187.5</v>
      </c>
      <c r="I58" s="7">
        <f t="shared" si="61"/>
        <v>4237.072916666667</v>
      </c>
      <c r="J58" s="69">
        <f t="shared" si="62"/>
        <v>2200.260416666667</v>
      </c>
      <c r="K58" s="28">
        <f t="shared" si="44"/>
        <v>0</v>
      </c>
      <c r="L58" s="28">
        <f t="shared" si="63"/>
        <v>6893.322916666667</v>
      </c>
      <c r="M58" s="69">
        <f t="shared" si="45"/>
        <v>4856.510416666667</v>
      </c>
      <c r="N58" s="8">
        <f t="shared" si="64"/>
        <v>345312.5</v>
      </c>
      <c r="O58" s="7">
        <f t="shared" si="65"/>
        <v>3879.0104166666665</v>
      </c>
      <c r="P58" s="69">
        <f t="shared" si="66"/>
        <v>2014.3229166666667</v>
      </c>
      <c r="Q58" s="28">
        <f t="shared" si="46"/>
        <v>0</v>
      </c>
      <c r="R58" s="28">
        <f t="shared" si="67"/>
        <v>6535.2604166666661</v>
      </c>
      <c r="S58" s="69">
        <f t="shared" si="47"/>
        <v>4670.572916666667</v>
      </c>
      <c r="T58" s="8">
        <f t="shared" si="68"/>
        <v>313437.5</v>
      </c>
      <c r="U58" s="7">
        <f t="shared" si="69"/>
        <v>3520.9479166666665</v>
      </c>
      <c r="V58" s="69">
        <f t="shared" si="70"/>
        <v>1828.3854166666667</v>
      </c>
      <c r="W58" s="28">
        <f t="shared" si="48"/>
        <v>0</v>
      </c>
      <c r="X58" s="28">
        <f t="shared" si="71"/>
        <v>6177.1979166666661</v>
      </c>
      <c r="Y58" s="69">
        <f t="shared" si="49"/>
        <v>4484.635416666667</v>
      </c>
      <c r="Z58" s="8">
        <f t="shared" si="72"/>
        <v>281562.5</v>
      </c>
      <c r="AA58" s="7">
        <f t="shared" si="73"/>
        <v>3162.8854166666665</v>
      </c>
      <c r="AB58" s="69">
        <f t="shared" si="74"/>
        <v>1642.4479166666667</v>
      </c>
      <c r="AC58" s="28">
        <f t="shared" si="50"/>
        <v>0</v>
      </c>
      <c r="AD58" s="28">
        <f t="shared" si="75"/>
        <v>5819.1354166666661</v>
      </c>
      <c r="AE58" s="69">
        <f t="shared" si="51"/>
        <v>4298.697916666667</v>
      </c>
      <c r="AF58" s="8">
        <f t="shared" si="76"/>
        <v>249687.5</v>
      </c>
      <c r="AG58" s="7">
        <f t="shared" si="77"/>
        <v>2804.8229166666665</v>
      </c>
      <c r="AH58" s="69">
        <f t="shared" si="78"/>
        <v>1456.5104166666667</v>
      </c>
      <c r="AI58" s="28">
        <f t="shared" si="52"/>
        <v>0</v>
      </c>
      <c r="AJ58" s="28">
        <f t="shared" si="79"/>
        <v>5461.0729166666661</v>
      </c>
      <c r="AK58" s="69">
        <f t="shared" si="53"/>
        <v>4112.760416666667</v>
      </c>
      <c r="AL58" s="8">
        <f t="shared" si="80"/>
        <v>217812.5</v>
      </c>
      <c r="AM58" s="7">
        <f t="shared" si="81"/>
        <v>2446.7604166666665</v>
      </c>
      <c r="AN58" s="69">
        <f t="shared" si="82"/>
        <v>1270.5729166666667</v>
      </c>
      <c r="AO58" s="28">
        <f t="shared" si="54"/>
        <v>0</v>
      </c>
      <c r="AP58" s="28">
        <f t="shared" si="83"/>
        <v>5103.0104166666661</v>
      </c>
      <c r="AQ58" s="78">
        <f t="shared" si="55"/>
        <v>3926.822916666667</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row>
    <row r="59" spans="1:260" s="2" customFormat="1" ht="15" x14ac:dyDescent="0.25">
      <c r="A59" s="61" t="s">
        <v>68</v>
      </c>
      <c r="B59" s="8">
        <f t="shared" si="56"/>
        <v>406406.25</v>
      </c>
      <c r="C59" s="7">
        <f t="shared" si="57"/>
        <v>4565.296875</v>
      </c>
      <c r="D59" s="69">
        <f t="shared" si="58"/>
        <v>2370.703125</v>
      </c>
      <c r="E59" s="28">
        <f t="shared" si="42"/>
        <v>0</v>
      </c>
      <c r="F59" s="28">
        <f t="shared" si="59"/>
        <v>7221.546875</v>
      </c>
      <c r="G59" s="69">
        <f t="shared" si="43"/>
        <v>5026.953125</v>
      </c>
      <c r="H59" s="8">
        <f t="shared" si="60"/>
        <v>374531.25</v>
      </c>
      <c r="I59" s="7">
        <f t="shared" si="61"/>
        <v>4207.234375</v>
      </c>
      <c r="J59" s="69">
        <f t="shared" si="62"/>
        <v>2184.765625</v>
      </c>
      <c r="K59" s="28">
        <f t="shared" si="44"/>
        <v>0</v>
      </c>
      <c r="L59" s="28">
        <f t="shared" si="63"/>
        <v>6863.484375</v>
      </c>
      <c r="M59" s="69">
        <f t="shared" si="45"/>
        <v>4841.015625</v>
      </c>
      <c r="N59" s="8">
        <f t="shared" si="64"/>
        <v>342656.25</v>
      </c>
      <c r="O59" s="7">
        <f t="shared" si="65"/>
        <v>3849.171875</v>
      </c>
      <c r="P59" s="69">
        <f t="shared" si="66"/>
        <v>1998.828125</v>
      </c>
      <c r="Q59" s="28">
        <f t="shared" si="46"/>
        <v>0</v>
      </c>
      <c r="R59" s="28">
        <f t="shared" si="67"/>
        <v>6505.421875</v>
      </c>
      <c r="S59" s="69">
        <f t="shared" si="47"/>
        <v>4655.078125</v>
      </c>
      <c r="T59" s="8">
        <f t="shared" si="68"/>
        <v>310781.25</v>
      </c>
      <c r="U59" s="7">
        <f t="shared" si="69"/>
        <v>3491.109375</v>
      </c>
      <c r="V59" s="69">
        <f t="shared" si="70"/>
        <v>1812.890625</v>
      </c>
      <c r="W59" s="28">
        <f t="shared" si="48"/>
        <v>0</v>
      </c>
      <c r="X59" s="28">
        <f t="shared" si="71"/>
        <v>6147.359375</v>
      </c>
      <c r="Y59" s="69">
        <f t="shared" si="49"/>
        <v>4469.140625</v>
      </c>
      <c r="Z59" s="8">
        <f t="shared" si="72"/>
        <v>278906.25</v>
      </c>
      <c r="AA59" s="7">
        <f t="shared" si="73"/>
        <v>3133.046875</v>
      </c>
      <c r="AB59" s="69">
        <f t="shared" si="74"/>
        <v>1626.953125</v>
      </c>
      <c r="AC59" s="28">
        <f t="shared" si="50"/>
        <v>0</v>
      </c>
      <c r="AD59" s="28">
        <f t="shared" si="75"/>
        <v>5789.296875</v>
      </c>
      <c r="AE59" s="69">
        <f t="shared" si="51"/>
        <v>4283.203125</v>
      </c>
      <c r="AF59" s="8">
        <f t="shared" si="76"/>
        <v>247031.25</v>
      </c>
      <c r="AG59" s="7">
        <f t="shared" si="77"/>
        <v>2774.984375</v>
      </c>
      <c r="AH59" s="69">
        <f t="shared" si="78"/>
        <v>1441.015625</v>
      </c>
      <c r="AI59" s="28">
        <f t="shared" si="52"/>
        <v>0</v>
      </c>
      <c r="AJ59" s="28">
        <f t="shared" si="79"/>
        <v>5431.234375</v>
      </c>
      <c r="AK59" s="69">
        <f t="shared" si="53"/>
        <v>4097.265625</v>
      </c>
      <c r="AL59" s="8">
        <f t="shared" si="80"/>
        <v>215156.25</v>
      </c>
      <c r="AM59" s="7">
        <f t="shared" si="81"/>
        <v>2416.921875</v>
      </c>
      <c r="AN59" s="69">
        <f t="shared" si="82"/>
        <v>1255.078125</v>
      </c>
      <c r="AO59" s="28">
        <f t="shared" si="54"/>
        <v>0</v>
      </c>
      <c r="AP59" s="28">
        <f t="shared" si="83"/>
        <v>5073.171875</v>
      </c>
      <c r="AQ59" s="78">
        <f t="shared" si="55"/>
        <v>3911.328125</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row>
    <row r="60" spans="1:260" s="2" customFormat="1" ht="15" x14ac:dyDescent="0.25">
      <c r="A60" s="61" t="s">
        <v>69</v>
      </c>
      <c r="B60" s="8">
        <f t="shared" si="56"/>
        <v>403750</v>
      </c>
      <c r="C60" s="7">
        <f t="shared" si="57"/>
        <v>4535.458333333333</v>
      </c>
      <c r="D60" s="69">
        <f t="shared" si="58"/>
        <v>2355.2083333333335</v>
      </c>
      <c r="E60" s="28">
        <f t="shared" si="42"/>
        <v>0</v>
      </c>
      <c r="F60" s="28">
        <f t="shared" si="59"/>
        <v>7191.708333333333</v>
      </c>
      <c r="G60" s="69">
        <f t="shared" si="43"/>
        <v>5011.4583333333339</v>
      </c>
      <c r="H60" s="8">
        <f t="shared" si="60"/>
        <v>371875</v>
      </c>
      <c r="I60" s="7">
        <f t="shared" si="61"/>
        <v>4177.395833333333</v>
      </c>
      <c r="J60" s="69">
        <f t="shared" si="62"/>
        <v>2169.2708333333335</v>
      </c>
      <c r="K60" s="28">
        <f t="shared" si="44"/>
        <v>0</v>
      </c>
      <c r="L60" s="28">
        <f t="shared" si="63"/>
        <v>6833.645833333333</v>
      </c>
      <c r="M60" s="69">
        <f t="shared" si="45"/>
        <v>4825.5208333333339</v>
      </c>
      <c r="N60" s="8">
        <f t="shared" si="64"/>
        <v>340000</v>
      </c>
      <c r="O60" s="7">
        <f t="shared" si="65"/>
        <v>3819.333333333333</v>
      </c>
      <c r="P60" s="69">
        <f t="shared" si="66"/>
        <v>1983.3333333333335</v>
      </c>
      <c r="Q60" s="28">
        <f t="shared" si="46"/>
        <v>0</v>
      </c>
      <c r="R60" s="28">
        <f t="shared" si="67"/>
        <v>6475.583333333333</v>
      </c>
      <c r="S60" s="69">
        <f t="shared" si="47"/>
        <v>4639.5833333333339</v>
      </c>
      <c r="T60" s="8">
        <f t="shared" si="68"/>
        <v>308125</v>
      </c>
      <c r="U60" s="7">
        <f t="shared" si="69"/>
        <v>3461.270833333333</v>
      </c>
      <c r="V60" s="69">
        <f t="shared" si="70"/>
        <v>1797.3958333333335</v>
      </c>
      <c r="W60" s="28">
        <f t="shared" si="48"/>
        <v>0</v>
      </c>
      <c r="X60" s="28">
        <f t="shared" si="71"/>
        <v>6117.520833333333</v>
      </c>
      <c r="Y60" s="69">
        <f t="shared" si="49"/>
        <v>4453.6458333333339</v>
      </c>
      <c r="Z60" s="8">
        <f t="shared" si="72"/>
        <v>276250</v>
      </c>
      <c r="AA60" s="7">
        <f t="shared" si="73"/>
        <v>3103.208333333333</v>
      </c>
      <c r="AB60" s="69">
        <f t="shared" si="74"/>
        <v>1611.4583333333335</v>
      </c>
      <c r="AC60" s="28">
        <f t="shared" si="50"/>
        <v>0</v>
      </c>
      <c r="AD60" s="28">
        <f t="shared" si="75"/>
        <v>5759.458333333333</v>
      </c>
      <c r="AE60" s="69">
        <f t="shared" si="51"/>
        <v>4267.7083333333339</v>
      </c>
      <c r="AF60" s="8">
        <f t="shared" si="76"/>
        <v>244375</v>
      </c>
      <c r="AG60" s="7">
        <f t="shared" si="77"/>
        <v>2745.145833333333</v>
      </c>
      <c r="AH60" s="69">
        <f t="shared" si="78"/>
        <v>1425.5208333333335</v>
      </c>
      <c r="AI60" s="28">
        <f t="shared" si="52"/>
        <v>0</v>
      </c>
      <c r="AJ60" s="28">
        <f t="shared" si="79"/>
        <v>5401.395833333333</v>
      </c>
      <c r="AK60" s="69">
        <f t="shared" si="53"/>
        <v>4081.7708333333335</v>
      </c>
      <c r="AL60" s="8">
        <f t="shared" si="80"/>
        <v>212500</v>
      </c>
      <c r="AM60" s="7">
        <f t="shared" si="81"/>
        <v>2387.0833333333335</v>
      </c>
      <c r="AN60" s="69">
        <f t="shared" si="82"/>
        <v>1239.5833333333335</v>
      </c>
      <c r="AO60" s="28">
        <f t="shared" si="54"/>
        <v>0</v>
      </c>
      <c r="AP60" s="28">
        <f t="shared" si="83"/>
        <v>5043.3333333333339</v>
      </c>
      <c r="AQ60" s="78">
        <f t="shared" si="55"/>
        <v>3895.8333333333335</v>
      </c>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row>
    <row r="61" spans="1:260" s="2" customFormat="1" ht="15" x14ac:dyDescent="0.25">
      <c r="A61" s="61" t="s">
        <v>70</v>
      </c>
      <c r="B61" s="8">
        <f t="shared" si="56"/>
        <v>401093.75</v>
      </c>
      <c r="C61" s="7">
        <f t="shared" si="57"/>
        <v>4505.619791666667</v>
      </c>
      <c r="D61" s="69">
        <f t="shared" si="58"/>
        <v>2339.713541666667</v>
      </c>
      <c r="E61" s="28">
        <f t="shared" si="42"/>
        <v>0</v>
      </c>
      <c r="F61" s="28">
        <f t="shared" si="59"/>
        <v>7161.869791666667</v>
      </c>
      <c r="G61" s="69">
        <f t="shared" si="43"/>
        <v>4995.963541666667</v>
      </c>
      <c r="H61" s="8">
        <f t="shared" si="60"/>
        <v>369218.75</v>
      </c>
      <c r="I61" s="7">
        <f t="shared" si="61"/>
        <v>4147.557291666667</v>
      </c>
      <c r="J61" s="69">
        <f t="shared" si="62"/>
        <v>2153.776041666667</v>
      </c>
      <c r="K61" s="28">
        <f t="shared" si="44"/>
        <v>0</v>
      </c>
      <c r="L61" s="28">
        <f t="shared" si="63"/>
        <v>6803.807291666667</v>
      </c>
      <c r="M61" s="69">
        <f t="shared" si="45"/>
        <v>4810.026041666667</v>
      </c>
      <c r="N61" s="8">
        <f t="shared" si="64"/>
        <v>337343.75</v>
      </c>
      <c r="O61" s="7">
        <f t="shared" si="65"/>
        <v>3789.4947916666665</v>
      </c>
      <c r="P61" s="69">
        <f t="shared" si="66"/>
        <v>1967.8385416666667</v>
      </c>
      <c r="Q61" s="28">
        <f t="shared" si="46"/>
        <v>0</v>
      </c>
      <c r="R61" s="28">
        <f t="shared" si="67"/>
        <v>6445.7447916666661</v>
      </c>
      <c r="S61" s="69">
        <f t="shared" si="47"/>
        <v>4624.088541666667</v>
      </c>
      <c r="T61" s="8">
        <f t="shared" si="68"/>
        <v>305468.75</v>
      </c>
      <c r="U61" s="7">
        <f t="shared" si="69"/>
        <v>3431.4322916666665</v>
      </c>
      <c r="V61" s="69">
        <f t="shared" si="70"/>
        <v>1781.9010416666667</v>
      </c>
      <c r="W61" s="28">
        <f t="shared" si="48"/>
        <v>0</v>
      </c>
      <c r="X61" s="28">
        <f t="shared" si="71"/>
        <v>6087.6822916666661</v>
      </c>
      <c r="Y61" s="69">
        <f t="shared" si="49"/>
        <v>4438.151041666667</v>
      </c>
      <c r="Z61" s="8">
        <f t="shared" si="72"/>
        <v>273593.75</v>
      </c>
      <c r="AA61" s="7">
        <f t="shared" si="73"/>
        <v>3073.3697916666665</v>
      </c>
      <c r="AB61" s="69">
        <f t="shared" si="74"/>
        <v>1595.9635416666667</v>
      </c>
      <c r="AC61" s="28">
        <f t="shared" si="50"/>
        <v>0</v>
      </c>
      <c r="AD61" s="28">
        <f t="shared" si="75"/>
        <v>5729.6197916666661</v>
      </c>
      <c r="AE61" s="69">
        <f t="shared" si="51"/>
        <v>4252.213541666667</v>
      </c>
      <c r="AF61" s="8">
        <f t="shared" si="76"/>
        <v>241718.75</v>
      </c>
      <c r="AG61" s="7">
        <f t="shared" si="77"/>
        <v>2715.3072916666665</v>
      </c>
      <c r="AH61" s="69">
        <f t="shared" si="78"/>
        <v>1410.0260416666667</v>
      </c>
      <c r="AI61" s="28">
        <f t="shared" si="52"/>
        <v>0</v>
      </c>
      <c r="AJ61" s="28">
        <f t="shared" si="79"/>
        <v>5371.5572916666661</v>
      </c>
      <c r="AK61" s="69">
        <f t="shared" si="53"/>
        <v>4066.276041666667</v>
      </c>
      <c r="AL61" s="8">
        <f t="shared" si="80"/>
        <v>209843.75</v>
      </c>
      <c r="AM61" s="7">
        <f t="shared" si="81"/>
        <v>2357.2447916666665</v>
      </c>
      <c r="AN61" s="69">
        <f t="shared" si="82"/>
        <v>1224.0885416666667</v>
      </c>
      <c r="AO61" s="28">
        <f t="shared" si="54"/>
        <v>0</v>
      </c>
      <c r="AP61" s="28">
        <f t="shared" si="83"/>
        <v>5013.4947916666661</v>
      </c>
      <c r="AQ61" s="78">
        <f t="shared" si="55"/>
        <v>3880.338541666667</v>
      </c>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row>
    <row r="62" spans="1:260" s="2" customFormat="1" ht="15" x14ac:dyDescent="0.25">
      <c r="A62" s="61" t="s">
        <v>71</v>
      </c>
      <c r="B62" s="8">
        <f t="shared" si="56"/>
        <v>398437.5</v>
      </c>
      <c r="C62" s="7">
        <f t="shared" si="57"/>
        <v>4475.78125</v>
      </c>
      <c r="D62" s="69">
        <f t="shared" si="58"/>
        <v>2324.21875</v>
      </c>
      <c r="E62" s="28">
        <f t="shared" si="42"/>
        <v>0</v>
      </c>
      <c r="F62" s="28">
        <f t="shared" si="59"/>
        <v>7132.03125</v>
      </c>
      <c r="G62" s="69">
        <f t="shared" si="43"/>
        <v>4980.46875</v>
      </c>
      <c r="H62" s="8">
        <f t="shared" si="60"/>
        <v>366562.5</v>
      </c>
      <c r="I62" s="7">
        <f t="shared" si="61"/>
        <v>4117.71875</v>
      </c>
      <c r="J62" s="69">
        <f t="shared" si="62"/>
        <v>2138.28125</v>
      </c>
      <c r="K62" s="28">
        <f t="shared" si="44"/>
        <v>0</v>
      </c>
      <c r="L62" s="28">
        <f t="shared" si="63"/>
        <v>6773.96875</v>
      </c>
      <c r="M62" s="69">
        <f t="shared" si="45"/>
        <v>4794.53125</v>
      </c>
      <c r="N62" s="8">
        <f t="shared" si="64"/>
        <v>334687.5</v>
      </c>
      <c r="O62" s="7">
        <f t="shared" si="65"/>
        <v>3759.65625</v>
      </c>
      <c r="P62" s="69">
        <f t="shared" si="66"/>
        <v>1952.34375</v>
      </c>
      <c r="Q62" s="28">
        <f t="shared" si="46"/>
        <v>0</v>
      </c>
      <c r="R62" s="28">
        <f t="shared" si="67"/>
        <v>6415.90625</v>
      </c>
      <c r="S62" s="69">
        <f t="shared" si="47"/>
        <v>4608.59375</v>
      </c>
      <c r="T62" s="8">
        <f t="shared" si="68"/>
        <v>302812.5</v>
      </c>
      <c r="U62" s="7">
        <f t="shared" si="69"/>
        <v>3401.59375</v>
      </c>
      <c r="V62" s="69">
        <f t="shared" si="70"/>
        <v>1766.40625</v>
      </c>
      <c r="W62" s="28">
        <f t="shared" si="48"/>
        <v>0</v>
      </c>
      <c r="X62" s="28">
        <f t="shared" si="71"/>
        <v>6057.84375</v>
      </c>
      <c r="Y62" s="69">
        <f t="shared" si="49"/>
        <v>4422.65625</v>
      </c>
      <c r="Z62" s="8">
        <f t="shared" si="72"/>
        <v>270937.5</v>
      </c>
      <c r="AA62" s="7">
        <f t="shared" si="73"/>
        <v>3043.53125</v>
      </c>
      <c r="AB62" s="69">
        <f t="shared" si="74"/>
        <v>1580.46875</v>
      </c>
      <c r="AC62" s="28">
        <f t="shared" si="50"/>
        <v>0</v>
      </c>
      <c r="AD62" s="28">
        <f t="shared" si="75"/>
        <v>5699.78125</v>
      </c>
      <c r="AE62" s="69">
        <f t="shared" si="51"/>
        <v>4236.71875</v>
      </c>
      <c r="AF62" s="8">
        <f t="shared" si="76"/>
        <v>239062.5</v>
      </c>
      <c r="AG62" s="7">
        <f t="shared" si="77"/>
        <v>2685.46875</v>
      </c>
      <c r="AH62" s="69">
        <f t="shared" si="78"/>
        <v>1394.53125</v>
      </c>
      <c r="AI62" s="28">
        <f t="shared" si="52"/>
        <v>0</v>
      </c>
      <c r="AJ62" s="28">
        <f t="shared" si="79"/>
        <v>5341.71875</v>
      </c>
      <c r="AK62" s="69">
        <f t="shared" si="53"/>
        <v>4050.78125</v>
      </c>
      <c r="AL62" s="8">
        <f t="shared" si="80"/>
        <v>207187.5</v>
      </c>
      <c r="AM62" s="7">
        <f t="shared" si="81"/>
        <v>2327.40625</v>
      </c>
      <c r="AN62" s="69">
        <f t="shared" si="82"/>
        <v>1208.59375</v>
      </c>
      <c r="AO62" s="28">
        <f t="shared" si="54"/>
        <v>0</v>
      </c>
      <c r="AP62" s="28">
        <f t="shared" si="83"/>
        <v>4983.65625</v>
      </c>
      <c r="AQ62" s="78">
        <f t="shared" si="55"/>
        <v>3864.84375</v>
      </c>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row>
    <row r="63" spans="1:260" s="2" customFormat="1" ht="15" x14ac:dyDescent="0.25">
      <c r="A63" s="61" t="s">
        <v>72</v>
      </c>
      <c r="B63" s="8">
        <f t="shared" si="56"/>
        <v>395781.25</v>
      </c>
      <c r="C63" s="7">
        <f t="shared" si="57"/>
        <v>4445.942708333333</v>
      </c>
      <c r="D63" s="69">
        <f t="shared" si="58"/>
        <v>2308.7239583333335</v>
      </c>
      <c r="E63" s="28">
        <f t="shared" si="42"/>
        <v>0</v>
      </c>
      <c r="F63" s="28">
        <f t="shared" si="59"/>
        <v>7102.192708333333</v>
      </c>
      <c r="G63" s="69">
        <f t="shared" si="43"/>
        <v>4964.9739583333339</v>
      </c>
      <c r="H63" s="8">
        <f t="shared" si="60"/>
        <v>363906.25</v>
      </c>
      <c r="I63" s="7">
        <f t="shared" si="61"/>
        <v>4087.880208333333</v>
      </c>
      <c r="J63" s="69">
        <f t="shared" si="62"/>
        <v>2122.7864583333335</v>
      </c>
      <c r="K63" s="28">
        <f t="shared" si="44"/>
        <v>0</v>
      </c>
      <c r="L63" s="28">
        <f t="shared" si="63"/>
        <v>6744.130208333333</v>
      </c>
      <c r="M63" s="69">
        <f t="shared" si="45"/>
        <v>4779.0364583333339</v>
      </c>
      <c r="N63" s="8">
        <f t="shared" si="64"/>
        <v>332031.25</v>
      </c>
      <c r="O63" s="7">
        <f t="shared" si="65"/>
        <v>3729.817708333333</v>
      </c>
      <c r="P63" s="69">
        <f t="shared" si="66"/>
        <v>1936.8489583333335</v>
      </c>
      <c r="Q63" s="28">
        <f t="shared" si="46"/>
        <v>0</v>
      </c>
      <c r="R63" s="28">
        <f t="shared" si="67"/>
        <v>6386.067708333333</v>
      </c>
      <c r="S63" s="69">
        <f t="shared" si="47"/>
        <v>4593.0989583333339</v>
      </c>
      <c r="T63" s="8">
        <f t="shared" si="68"/>
        <v>300156.25</v>
      </c>
      <c r="U63" s="7">
        <f t="shared" si="69"/>
        <v>3371.755208333333</v>
      </c>
      <c r="V63" s="69">
        <f t="shared" si="70"/>
        <v>1750.9114583333335</v>
      </c>
      <c r="W63" s="28">
        <f t="shared" si="48"/>
        <v>0</v>
      </c>
      <c r="X63" s="28">
        <f t="shared" si="71"/>
        <v>6028.005208333333</v>
      </c>
      <c r="Y63" s="69">
        <f t="shared" si="49"/>
        <v>4407.1614583333339</v>
      </c>
      <c r="Z63" s="8">
        <f t="shared" si="72"/>
        <v>268281.25</v>
      </c>
      <c r="AA63" s="7">
        <f t="shared" si="73"/>
        <v>3013.692708333333</v>
      </c>
      <c r="AB63" s="69">
        <f t="shared" si="74"/>
        <v>1564.9739583333335</v>
      </c>
      <c r="AC63" s="28">
        <f t="shared" si="50"/>
        <v>0</v>
      </c>
      <c r="AD63" s="28">
        <f t="shared" si="75"/>
        <v>5669.942708333333</v>
      </c>
      <c r="AE63" s="69">
        <f t="shared" si="51"/>
        <v>4221.2239583333339</v>
      </c>
      <c r="AF63" s="8">
        <f t="shared" si="76"/>
        <v>236406.25</v>
      </c>
      <c r="AG63" s="7">
        <f t="shared" si="77"/>
        <v>2655.6302083333335</v>
      </c>
      <c r="AH63" s="69">
        <f t="shared" si="78"/>
        <v>1379.0364583333335</v>
      </c>
      <c r="AI63" s="28">
        <f t="shared" si="52"/>
        <v>0</v>
      </c>
      <c r="AJ63" s="28">
        <f t="shared" si="79"/>
        <v>5311.8802083333339</v>
      </c>
      <c r="AK63" s="69">
        <f t="shared" si="53"/>
        <v>4035.2864583333335</v>
      </c>
      <c r="AL63" s="8">
        <f t="shared" si="80"/>
        <v>204531.25</v>
      </c>
      <c r="AM63" s="7">
        <f t="shared" si="81"/>
        <v>2297.5677083333335</v>
      </c>
      <c r="AN63" s="69">
        <f t="shared" si="82"/>
        <v>1193.0989583333335</v>
      </c>
      <c r="AO63" s="28">
        <f t="shared" si="54"/>
        <v>0</v>
      </c>
      <c r="AP63" s="28">
        <f t="shared" si="83"/>
        <v>4953.8177083333339</v>
      </c>
      <c r="AQ63" s="78">
        <f t="shared" si="55"/>
        <v>3849.3489583333335</v>
      </c>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row>
    <row r="64" spans="1:260" s="2" customFormat="1" ht="15" x14ac:dyDescent="0.25">
      <c r="A64" s="61" t="s">
        <v>73</v>
      </c>
      <c r="B64" s="8">
        <f t="shared" si="56"/>
        <v>393125</v>
      </c>
      <c r="C64" s="7">
        <f t="shared" si="57"/>
        <v>4416.104166666667</v>
      </c>
      <c r="D64" s="69">
        <f t="shared" si="58"/>
        <v>2293.229166666667</v>
      </c>
      <c r="E64" s="28">
        <f t="shared" si="42"/>
        <v>0</v>
      </c>
      <c r="F64" s="28">
        <f t="shared" si="59"/>
        <v>7072.354166666667</v>
      </c>
      <c r="G64" s="69">
        <f t="shared" si="43"/>
        <v>4949.479166666667</v>
      </c>
      <c r="H64" s="8">
        <f t="shared" si="60"/>
        <v>361250</v>
      </c>
      <c r="I64" s="7">
        <f t="shared" si="61"/>
        <v>4058.0416666666665</v>
      </c>
      <c r="J64" s="69">
        <f t="shared" si="62"/>
        <v>2107.291666666667</v>
      </c>
      <c r="K64" s="28">
        <f t="shared" si="44"/>
        <v>0</v>
      </c>
      <c r="L64" s="28">
        <f t="shared" si="63"/>
        <v>6714.2916666666661</v>
      </c>
      <c r="M64" s="69">
        <f t="shared" si="45"/>
        <v>4763.541666666667</v>
      </c>
      <c r="N64" s="8">
        <f t="shared" si="64"/>
        <v>329375</v>
      </c>
      <c r="O64" s="7">
        <f t="shared" si="65"/>
        <v>3699.9791666666665</v>
      </c>
      <c r="P64" s="69">
        <f t="shared" si="66"/>
        <v>1921.3541666666667</v>
      </c>
      <c r="Q64" s="28">
        <f t="shared" si="46"/>
        <v>0</v>
      </c>
      <c r="R64" s="28">
        <f t="shared" si="67"/>
        <v>6356.2291666666661</v>
      </c>
      <c r="S64" s="69">
        <f t="shared" si="47"/>
        <v>4577.604166666667</v>
      </c>
      <c r="T64" s="8">
        <f t="shared" si="68"/>
        <v>297500</v>
      </c>
      <c r="U64" s="7">
        <f t="shared" si="69"/>
        <v>3341.9166666666665</v>
      </c>
      <c r="V64" s="69">
        <f t="shared" si="70"/>
        <v>1735.4166666666667</v>
      </c>
      <c r="W64" s="28">
        <f t="shared" si="48"/>
        <v>0</v>
      </c>
      <c r="X64" s="28">
        <f t="shared" si="71"/>
        <v>5998.1666666666661</v>
      </c>
      <c r="Y64" s="69">
        <f t="shared" si="49"/>
        <v>4391.666666666667</v>
      </c>
      <c r="Z64" s="8">
        <f t="shared" si="72"/>
        <v>265625</v>
      </c>
      <c r="AA64" s="7">
        <f t="shared" si="73"/>
        <v>2983.8541666666665</v>
      </c>
      <c r="AB64" s="69">
        <f t="shared" si="74"/>
        <v>1549.4791666666667</v>
      </c>
      <c r="AC64" s="28">
        <f t="shared" si="50"/>
        <v>0</v>
      </c>
      <c r="AD64" s="28">
        <f t="shared" si="75"/>
        <v>5640.1041666666661</v>
      </c>
      <c r="AE64" s="69">
        <f t="shared" si="51"/>
        <v>4205.729166666667</v>
      </c>
      <c r="AF64" s="8">
        <f t="shared" si="76"/>
        <v>233750</v>
      </c>
      <c r="AG64" s="7">
        <f t="shared" si="77"/>
        <v>2625.7916666666665</v>
      </c>
      <c r="AH64" s="69">
        <f t="shared" si="78"/>
        <v>1363.5416666666667</v>
      </c>
      <c r="AI64" s="28">
        <f t="shared" si="52"/>
        <v>0</v>
      </c>
      <c r="AJ64" s="28">
        <f t="shared" si="79"/>
        <v>5282.0416666666661</v>
      </c>
      <c r="AK64" s="69">
        <f t="shared" si="53"/>
        <v>4019.791666666667</v>
      </c>
      <c r="AL64" s="8">
        <f t="shared" si="80"/>
        <v>201875</v>
      </c>
      <c r="AM64" s="7">
        <f t="shared" si="81"/>
        <v>2267.7291666666665</v>
      </c>
      <c r="AN64" s="69">
        <f t="shared" si="82"/>
        <v>1177.6041666666667</v>
      </c>
      <c r="AO64" s="28">
        <f t="shared" si="54"/>
        <v>0</v>
      </c>
      <c r="AP64" s="28">
        <f t="shared" si="83"/>
        <v>4923.9791666666661</v>
      </c>
      <c r="AQ64" s="78">
        <f t="shared" si="55"/>
        <v>3833.854166666667</v>
      </c>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row>
    <row r="65" spans="1:260" s="2" customFormat="1" ht="15" x14ac:dyDescent="0.25">
      <c r="A65" s="61" t="s">
        <v>74</v>
      </c>
      <c r="B65" s="8">
        <f t="shared" si="56"/>
        <v>390468.75</v>
      </c>
      <c r="C65" s="7">
        <f t="shared" si="57"/>
        <v>4386.265625</v>
      </c>
      <c r="D65" s="69">
        <f t="shared" si="58"/>
        <v>2277.734375</v>
      </c>
      <c r="E65" s="28">
        <f t="shared" si="42"/>
        <v>0</v>
      </c>
      <c r="F65" s="28">
        <f t="shared" si="59"/>
        <v>7042.515625</v>
      </c>
      <c r="G65" s="69">
        <f t="shared" si="43"/>
        <v>4933.984375</v>
      </c>
      <c r="H65" s="8">
        <f t="shared" si="60"/>
        <v>358593.75</v>
      </c>
      <c r="I65" s="7">
        <f t="shared" si="61"/>
        <v>4028.203125</v>
      </c>
      <c r="J65" s="69">
        <f t="shared" si="62"/>
        <v>2091.796875</v>
      </c>
      <c r="K65" s="28">
        <f t="shared" si="44"/>
        <v>0</v>
      </c>
      <c r="L65" s="28">
        <f t="shared" si="63"/>
        <v>6684.453125</v>
      </c>
      <c r="M65" s="69">
        <f t="shared" si="45"/>
        <v>4748.046875</v>
      </c>
      <c r="N65" s="8">
        <f t="shared" si="64"/>
        <v>326718.75</v>
      </c>
      <c r="O65" s="7">
        <f t="shared" si="65"/>
        <v>3670.140625</v>
      </c>
      <c r="P65" s="69">
        <f t="shared" si="66"/>
        <v>1905.859375</v>
      </c>
      <c r="Q65" s="28">
        <f t="shared" si="46"/>
        <v>0</v>
      </c>
      <c r="R65" s="28">
        <f t="shared" si="67"/>
        <v>6326.390625</v>
      </c>
      <c r="S65" s="69">
        <f t="shared" si="47"/>
        <v>4562.109375</v>
      </c>
      <c r="T65" s="8">
        <f t="shared" si="68"/>
        <v>294843.75</v>
      </c>
      <c r="U65" s="7">
        <f t="shared" si="69"/>
        <v>3312.078125</v>
      </c>
      <c r="V65" s="69">
        <f t="shared" si="70"/>
        <v>1719.921875</v>
      </c>
      <c r="W65" s="28">
        <f t="shared" si="48"/>
        <v>0</v>
      </c>
      <c r="X65" s="28">
        <f t="shared" si="71"/>
        <v>5968.328125</v>
      </c>
      <c r="Y65" s="69">
        <f t="shared" si="49"/>
        <v>4376.171875</v>
      </c>
      <c r="Z65" s="8">
        <f t="shared" si="72"/>
        <v>262968.75</v>
      </c>
      <c r="AA65" s="7">
        <f t="shared" si="73"/>
        <v>2954.015625</v>
      </c>
      <c r="AB65" s="69">
        <f t="shared" si="74"/>
        <v>1533.984375</v>
      </c>
      <c r="AC65" s="28">
        <f t="shared" si="50"/>
        <v>0</v>
      </c>
      <c r="AD65" s="28">
        <f t="shared" si="75"/>
        <v>5610.265625</v>
      </c>
      <c r="AE65" s="69">
        <f t="shared" si="51"/>
        <v>4190.234375</v>
      </c>
      <c r="AF65" s="8">
        <f t="shared" si="76"/>
        <v>231093.75</v>
      </c>
      <c r="AG65" s="7">
        <f t="shared" si="77"/>
        <v>2595.953125</v>
      </c>
      <c r="AH65" s="69">
        <f t="shared" si="78"/>
        <v>1348.046875</v>
      </c>
      <c r="AI65" s="28">
        <f t="shared" si="52"/>
        <v>0</v>
      </c>
      <c r="AJ65" s="28">
        <f t="shared" si="79"/>
        <v>5252.203125</v>
      </c>
      <c r="AK65" s="69">
        <f t="shared" si="53"/>
        <v>4004.296875</v>
      </c>
      <c r="AL65" s="8">
        <f t="shared" si="80"/>
        <v>199218.75</v>
      </c>
      <c r="AM65" s="7">
        <f t="shared" si="81"/>
        <v>2237.890625</v>
      </c>
      <c r="AN65" s="69">
        <f t="shared" si="82"/>
        <v>1162.109375</v>
      </c>
      <c r="AO65" s="28">
        <f t="shared" si="54"/>
        <v>0</v>
      </c>
      <c r="AP65" s="28">
        <f t="shared" si="83"/>
        <v>4894.140625</v>
      </c>
      <c r="AQ65" s="78">
        <f t="shared" si="55"/>
        <v>3818.359375</v>
      </c>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row>
    <row r="66" spans="1:260" s="2" customFormat="1" ht="15" x14ac:dyDescent="0.25">
      <c r="A66" s="61" t="s">
        <v>75</v>
      </c>
      <c r="B66" s="8">
        <f t="shared" si="56"/>
        <v>387812.5</v>
      </c>
      <c r="C66" s="7">
        <f t="shared" si="57"/>
        <v>4356.427083333333</v>
      </c>
      <c r="D66" s="69">
        <f t="shared" si="58"/>
        <v>2262.2395833333335</v>
      </c>
      <c r="E66" s="28">
        <f t="shared" si="42"/>
        <v>0</v>
      </c>
      <c r="F66" s="28">
        <f t="shared" si="59"/>
        <v>7012.677083333333</v>
      </c>
      <c r="G66" s="69">
        <f t="shared" si="43"/>
        <v>4918.4895833333339</v>
      </c>
      <c r="H66" s="8">
        <f t="shared" si="60"/>
        <v>355937.5</v>
      </c>
      <c r="I66" s="7">
        <f t="shared" si="61"/>
        <v>3998.364583333333</v>
      </c>
      <c r="J66" s="69">
        <f t="shared" si="62"/>
        <v>2076.3020833333335</v>
      </c>
      <c r="K66" s="28">
        <f t="shared" si="44"/>
        <v>0</v>
      </c>
      <c r="L66" s="28">
        <f t="shared" si="63"/>
        <v>6654.614583333333</v>
      </c>
      <c r="M66" s="69">
        <f t="shared" si="45"/>
        <v>4732.5520833333339</v>
      </c>
      <c r="N66" s="8">
        <f t="shared" si="64"/>
        <v>324062.5</v>
      </c>
      <c r="O66" s="7">
        <f t="shared" si="65"/>
        <v>3640.302083333333</v>
      </c>
      <c r="P66" s="69">
        <f t="shared" si="66"/>
        <v>1890.3645833333335</v>
      </c>
      <c r="Q66" s="28">
        <f t="shared" si="46"/>
        <v>0</v>
      </c>
      <c r="R66" s="28">
        <f t="shared" si="67"/>
        <v>6296.552083333333</v>
      </c>
      <c r="S66" s="69">
        <f t="shared" si="47"/>
        <v>4546.6145833333339</v>
      </c>
      <c r="T66" s="8">
        <f t="shared" si="68"/>
        <v>292187.5</v>
      </c>
      <c r="U66" s="7">
        <f t="shared" si="69"/>
        <v>3282.239583333333</v>
      </c>
      <c r="V66" s="69">
        <f t="shared" si="70"/>
        <v>1704.4270833333335</v>
      </c>
      <c r="W66" s="28">
        <f t="shared" si="48"/>
        <v>0</v>
      </c>
      <c r="X66" s="28">
        <f t="shared" si="71"/>
        <v>5938.489583333333</v>
      </c>
      <c r="Y66" s="69">
        <f t="shared" si="49"/>
        <v>4360.6770833333339</v>
      </c>
      <c r="Z66" s="8">
        <f t="shared" si="72"/>
        <v>260312.5</v>
      </c>
      <c r="AA66" s="7">
        <f t="shared" si="73"/>
        <v>2924.177083333333</v>
      </c>
      <c r="AB66" s="69">
        <f t="shared" si="74"/>
        <v>1518.4895833333335</v>
      </c>
      <c r="AC66" s="28">
        <f t="shared" si="50"/>
        <v>0</v>
      </c>
      <c r="AD66" s="28">
        <f t="shared" si="75"/>
        <v>5580.427083333333</v>
      </c>
      <c r="AE66" s="69">
        <f t="shared" si="51"/>
        <v>4174.7395833333339</v>
      </c>
      <c r="AF66" s="8">
        <f t="shared" si="76"/>
        <v>228437.5</v>
      </c>
      <c r="AG66" s="7">
        <f t="shared" si="77"/>
        <v>2566.1145833333335</v>
      </c>
      <c r="AH66" s="69">
        <f t="shared" si="78"/>
        <v>1332.5520833333335</v>
      </c>
      <c r="AI66" s="28">
        <f t="shared" si="52"/>
        <v>0</v>
      </c>
      <c r="AJ66" s="28">
        <f t="shared" si="79"/>
        <v>5222.3645833333339</v>
      </c>
      <c r="AK66" s="69">
        <f t="shared" si="53"/>
        <v>3988.8020833333335</v>
      </c>
      <c r="AL66" s="8">
        <f t="shared" si="80"/>
        <v>196562.5</v>
      </c>
      <c r="AM66" s="7">
        <f t="shared" si="81"/>
        <v>2208.0520833333335</v>
      </c>
      <c r="AN66" s="69">
        <f t="shared" si="82"/>
        <v>1146.6145833333335</v>
      </c>
      <c r="AO66" s="28">
        <f t="shared" si="54"/>
        <v>0</v>
      </c>
      <c r="AP66" s="28">
        <f t="shared" si="83"/>
        <v>4864.3020833333339</v>
      </c>
      <c r="AQ66" s="78">
        <f t="shared" si="55"/>
        <v>3802.8645833333335</v>
      </c>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row>
    <row r="67" spans="1:260" s="2" customFormat="1" ht="15" x14ac:dyDescent="0.25">
      <c r="A67" s="61" t="s">
        <v>76</v>
      </c>
      <c r="B67" s="8">
        <f t="shared" si="56"/>
        <v>385156.25</v>
      </c>
      <c r="C67" s="7">
        <f t="shared" si="57"/>
        <v>4326.588541666667</v>
      </c>
      <c r="D67" s="69">
        <f t="shared" si="58"/>
        <v>2246.744791666667</v>
      </c>
      <c r="E67" s="28">
        <f t="shared" si="42"/>
        <v>0</v>
      </c>
      <c r="F67" s="28">
        <f t="shared" si="59"/>
        <v>6982.838541666667</v>
      </c>
      <c r="G67" s="69">
        <f t="shared" si="43"/>
        <v>4902.994791666667</v>
      </c>
      <c r="H67" s="8">
        <f t="shared" si="60"/>
        <v>353281.25</v>
      </c>
      <c r="I67" s="7">
        <f t="shared" si="61"/>
        <v>3968.5260416666665</v>
      </c>
      <c r="J67" s="69">
        <f t="shared" si="62"/>
        <v>2060.807291666667</v>
      </c>
      <c r="K67" s="28">
        <f t="shared" si="44"/>
        <v>0</v>
      </c>
      <c r="L67" s="28">
        <f t="shared" si="63"/>
        <v>6624.7760416666661</v>
      </c>
      <c r="M67" s="69">
        <f t="shared" si="45"/>
        <v>4717.057291666667</v>
      </c>
      <c r="N67" s="8">
        <f t="shared" si="64"/>
        <v>321406.25</v>
      </c>
      <c r="O67" s="7">
        <f t="shared" si="65"/>
        <v>3610.4635416666665</v>
      </c>
      <c r="P67" s="69">
        <f t="shared" si="66"/>
        <v>1874.8697916666667</v>
      </c>
      <c r="Q67" s="28">
        <f t="shared" si="46"/>
        <v>0</v>
      </c>
      <c r="R67" s="28">
        <f t="shared" si="67"/>
        <v>6266.7135416666661</v>
      </c>
      <c r="S67" s="69">
        <f t="shared" si="47"/>
        <v>4531.119791666667</v>
      </c>
      <c r="T67" s="8">
        <f t="shared" si="68"/>
        <v>289531.25</v>
      </c>
      <c r="U67" s="7">
        <f t="shared" si="69"/>
        <v>3252.4010416666665</v>
      </c>
      <c r="V67" s="69">
        <f t="shared" si="70"/>
        <v>1688.9322916666667</v>
      </c>
      <c r="W67" s="28">
        <f t="shared" si="48"/>
        <v>0</v>
      </c>
      <c r="X67" s="28">
        <f t="shared" si="71"/>
        <v>5908.6510416666661</v>
      </c>
      <c r="Y67" s="69">
        <f t="shared" si="49"/>
        <v>4345.182291666667</v>
      </c>
      <c r="Z67" s="8">
        <f t="shared" si="72"/>
        <v>257656.25</v>
      </c>
      <c r="AA67" s="7">
        <f t="shared" si="73"/>
        <v>2894.3385416666665</v>
      </c>
      <c r="AB67" s="69">
        <f t="shared" si="74"/>
        <v>1502.9947916666667</v>
      </c>
      <c r="AC67" s="28">
        <f t="shared" si="50"/>
        <v>0</v>
      </c>
      <c r="AD67" s="28">
        <f t="shared" si="75"/>
        <v>5550.5885416666661</v>
      </c>
      <c r="AE67" s="69">
        <f t="shared" si="51"/>
        <v>4159.244791666667</v>
      </c>
      <c r="AF67" s="8">
        <f t="shared" si="76"/>
        <v>225781.25</v>
      </c>
      <c r="AG67" s="7">
        <f t="shared" si="77"/>
        <v>2536.2760416666665</v>
      </c>
      <c r="AH67" s="69">
        <f t="shared" si="78"/>
        <v>1317.0572916666667</v>
      </c>
      <c r="AI67" s="28">
        <f t="shared" si="52"/>
        <v>0</v>
      </c>
      <c r="AJ67" s="28">
        <f t="shared" si="79"/>
        <v>5192.5260416666661</v>
      </c>
      <c r="AK67" s="69">
        <f t="shared" si="53"/>
        <v>3973.307291666667</v>
      </c>
      <c r="AL67" s="8">
        <f t="shared" si="80"/>
        <v>193906.25</v>
      </c>
      <c r="AM67" s="7">
        <f t="shared" si="81"/>
        <v>2178.2135416666665</v>
      </c>
      <c r="AN67" s="69">
        <f t="shared" si="82"/>
        <v>1131.1197916666667</v>
      </c>
      <c r="AO67" s="28">
        <f t="shared" si="54"/>
        <v>0</v>
      </c>
      <c r="AP67" s="28">
        <f t="shared" si="83"/>
        <v>4834.4635416666661</v>
      </c>
      <c r="AQ67" s="78">
        <f t="shared" si="55"/>
        <v>3787.369791666667</v>
      </c>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row>
    <row r="68" spans="1:260" s="2" customFormat="1" ht="15.75" thickBot="1" x14ac:dyDescent="0.3">
      <c r="A68" s="29" t="s">
        <v>19</v>
      </c>
      <c r="B68" s="10"/>
      <c r="C68" s="11">
        <f>SUM(C56:C67)</f>
        <v>53888.40625</v>
      </c>
      <c r="D68" s="70">
        <f>SUM(D56:D67)</f>
        <v>27983.59375</v>
      </c>
      <c r="E68" s="30">
        <f>SUM(E56:E67)</f>
        <v>4171.875</v>
      </c>
      <c r="F68" s="30">
        <f>SUM(F56:F67)</f>
        <v>89935.28125</v>
      </c>
      <c r="G68" s="71">
        <f>SUM(G56:G67)</f>
        <v>64030.46875</v>
      </c>
      <c r="H68" s="10"/>
      <c r="I68" s="11">
        <f>SUM(I56:I67)</f>
        <v>49591.65625</v>
      </c>
      <c r="J68" s="70">
        <f>SUM(J56:J67)</f>
        <v>25752.34375</v>
      </c>
      <c r="K68" s="30">
        <f>SUM(K56:K67)</f>
        <v>4012.5</v>
      </c>
      <c r="L68" s="30">
        <f>SUM(L56:L67)</f>
        <v>85479.15625</v>
      </c>
      <c r="M68" s="71">
        <f>SUM(M56:M67)</f>
        <v>61639.84375</v>
      </c>
      <c r="N68" s="10"/>
      <c r="O68" s="11">
        <f>SUM(O56:O67)</f>
        <v>45294.90625</v>
      </c>
      <c r="P68" s="70">
        <f>SUM(P56:P67)</f>
        <v>23521.09375</v>
      </c>
      <c r="Q68" s="30">
        <f>SUM(Q56:Q67)</f>
        <v>3853.125</v>
      </c>
      <c r="R68" s="30">
        <f>SUM(R56:R67)</f>
        <v>81023.03125</v>
      </c>
      <c r="S68" s="71">
        <f>SUM(S56:S67)</f>
        <v>59249.21875</v>
      </c>
      <c r="T68" s="10"/>
      <c r="U68" s="11">
        <f>SUM(U56:U67)</f>
        <v>40998.15625</v>
      </c>
      <c r="V68" s="70">
        <f>SUM(V56:V67)</f>
        <v>21289.84375</v>
      </c>
      <c r="W68" s="30">
        <f>SUM(W56:W67)</f>
        <v>3693.75</v>
      </c>
      <c r="X68" s="30">
        <f>SUM(X56:X67)</f>
        <v>76566.90625</v>
      </c>
      <c r="Y68" s="71">
        <f>SUM(Y56:Y67)</f>
        <v>56858.59375</v>
      </c>
      <c r="Z68" s="10"/>
      <c r="AA68" s="11">
        <f>SUM(AA56:AA67)</f>
        <v>36701.40625</v>
      </c>
      <c r="AB68" s="70">
        <f>SUM(AB56:AB67)</f>
        <v>19058.59375</v>
      </c>
      <c r="AC68" s="30">
        <f>SUM(AC56:AC67)</f>
        <v>3534.375</v>
      </c>
      <c r="AD68" s="30">
        <f>SUM(AD56:AD67)</f>
        <v>72110.78125</v>
      </c>
      <c r="AE68" s="71">
        <f>SUM(AE56:AE67)</f>
        <v>54467.96875</v>
      </c>
      <c r="AF68" s="10"/>
      <c r="AG68" s="11">
        <f>SUM(AG56:AG67)</f>
        <v>32404.65625</v>
      </c>
      <c r="AH68" s="70">
        <f>SUM(AH56:AH67)</f>
        <v>16827.34375</v>
      </c>
      <c r="AI68" s="30">
        <f>SUM(AI56:AI67)</f>
        <v>3375</v>
      </c>
      <c r="AJ68" s="30">
        <f>SUM(AJ56:AJ67)</f>
        <v>67654.65625</v>
      </c>
      <c r="AK68" s="71">
        <f>SUM(AK56:AK67)</f>
        <v>52077.34375</v>
      </c>
      <c r="AL68" s="10"/>
      <c r="AM68" s="11">
        <f>SUM(AM56:AM67)</f>
        <v>28107.90625</v>
      </c>
      <c r="AN68" s="70">
        <f>SUM(AN56:AN67)</f>
        <v>14596.09375</v>
      </c>
      <c r="AO68" s="30">
        <f>SUM(AO56:AO67)</f>
        <v>3215.625</v>
      </c>
      <c r="AP68" s="30">
        <f>SUM(AP56:AP67)</f>
        <v>63198.53125</v>
      </c>
      <c r="AQ68" s="79">
        <f>SUM(AQ56:AQ67)</f>
        <v>49686.71875</v>
      </c>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row>
    <row r="69" spans="1:260" s="2" customFormat="1" ht="12.75" customHeight="1" thickBot="1" x14ac:dyDescent="0.3">
      <c r="A69" s="141" t="s">
        <v>18</v>
      </c>
      <c r="B69" s="130" t="s">
        <v>34</v>
      </c>
      <c r="C69" s="131"/>
      <c r="D69" s="131"/>
      <c r="E69" s="131"/>
      <c r="F69" s="131"/>
      <c r="G69" s="132"/>
      <c r="H69" s="130" t="s">
        <v>35</v>
      </c>
      <c r="I69" s="131"/>
      <c r="J69" s="131"/>
      <c r="K69" s="131"/>
      <c r="L69" s="131"/>
      <c r="M69" s="132"/>
      <c r="N69" s="130" t="s">
        <v>36</v>
      </c>
      <c r="O69" s="131"/>
      <c r="P69" s="131"/>
      <c r="Q69" s="131"/>
      <c r="R69" s="131"/>
      <c r="S69" s="132"/>
      <c r="T69" s="130" t="s">
        <v>37</v>
      </c>
      <c r="U69" s="131"/>
      <c r="V69" s="131"/>
      <c r="W69" s="131"/>
      <c r="X69" s="131"/>
      <c r="Y69" s="132"/>
      <c r="Z69" s="130" t="s">
        <v>38</v>
      </c>
      <c r="AA69" s="131"/>
      <c r="AB69" s="131"/>
      <c r="AC69" s="131"/>
      <c r="AD69" s="131"/>
      <c r="AE69" s="132"/>
      <c r="AF69" s="130" t="s">
        <v>39</v>
      </c>
      <c r="AG69" s="131"/>
      <c r="AH69" s="131"/>
      <c r="AI69" s="131"/>
      <c r="AJ69" s="131"/>
      <c r="AK69" s="132"/>
      <c r="AL69" s="81"/>
      <c r="AM69" s="81"/>
      <c r="AN69" s="81"/>
      <c r="AO69" s="81"/>
      <c r="AP69" s="81"/>
      <c r="AQ69" s="12"/>
      <c r="AR69" s="12"/>
      <c r="AS69" s="12"/>
      <c r="AT69" s="12"/>
      <c r="AU69" s="12"/>
      <c r="AV69" s="12"/>
      <c r="AW69" s="12"/>
      <c r="AX69" s="12"/>
      <c r="AY69" s="12"/>
      <c r="AZ69" s="12"/>
      <c r="BA69" s="12"/>
      <c r="BB69" s="12"/>
      <c r="BC69" s="12"/>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row>
    <row r="70" spans="1:260" s="2" customFormat="1" ht="120.75" thickBot="1" x14ac:dyDescent="0.3">
      <c r="A70" s="142"/>
      <c r="B70" s="6" t="s">
        <v>41</v>
      </c>
      <c r="C70" s="6" t="s">
        <v>94</v>
      </c>
      <c r="D70" s="68" t="s">
        <v>95</v>
      </c>
      <c r="E70" s="6" t="s">
        <v>64</v>
      </c>
      <c r="F70" s="6" t="s">
        <v>43</v>
      </c>
      <c r="G70" s="68" t="s">
        <v>97</v>
      </c>
      <c r="H70" s="6" t="s">
        <v>41</v>
      </c>
      <c r="I70" s="6" t="s">
        <v>94</v>
      </c>
      <c r="J70" s="68" t="s">
        <v>95</v>
      </c>
      <c r="K70" s="6" t="s">
        <v>64</v>
      </c>
      <c r="L70" s="6" t="s">
        <v>96</v>
      </c>
      <c r="M70" s="68" t="s">
        <v>97</v>
      </c>
      <c r="N70" s="6" t="s">
        <v>41</v>
      </c>
      <c r="O70" s="6" t="s">
        <v>94</v>
      </c>
      <c r="P70" s="68" t="s">
        <v>95</v>
      </c>
      <c r="Q70" s="6" t="s">
        <v>64</v>
      </c>
      <c r="R70" s="6" t="s">
        <v>96</v>
      </c>
      <c r="S70" s="68" t="s">
        <v>97</v>
      </c>
      <c r="T70" s="6" t="s">
        <v>41</v>
      </c>
      <c r="U70" s="6" t="s">
        <v>94</v>
      </c>
      <c r="V70" s="68" t="s">
        <v>95</v>
      </c>
      <c r="W70" s="6" t="s">
        <v>64</v>
      </c>
      <c r="X70" s="6" t="s">
        <v>96</v>
      </c>
      <c r="Y70" s="68" t="s">
        <v>97</v>
      </c>
      <c r="Z70" s="6" t="s">
        <v>41</v>
      </c>
      <c r="AA70" s="6" t="s">
        <v>94</v>
      </c>
      <c r="AB70" s="68" t="s">
        <v>95</v>
      </c>
      <c r="AC70" s="6" t="s">
        <v>64</v>
      </c>
      <c r="AD70" s="6" t="s">
        <v>96</v>
      </c>
      <c r="AE70" s="68" t="s">
        <v>97</v>
      </c>
      <c r="AF70" s="82" t="s">
        <v>41</v>
      </c>
      <c r="AG70" s="6" t="s">
        <v>94</v>
      </c>
      <c r="AH70" s="68" t="s">
        <v>95</v>
      </c>
      <c r="AI70" s="6" t="s">
        <v>64</v>
      </c>
      <c r="AJ70" s="6" t="s">
        <v>96</v>
      </c>
      <c r="AK70" s="68" t="s">
        <v>97</v>
      </c>
      <c r="AL70" s="63"/>
      <c r="AM70" s="63"/>
      <c r="AN70" s="63"/>
      <c r="AO70" s="63"/>
      <c r="AP70" s="63"/>
      <c r="AQ70" s="12"/>
      <c r="AR70" s="12"/>
      <c r="AS70" s="12"/>
      <c r="AT70" s="12"/>
      <c r="AU70" s="12"/>
      <c r="AV70" s="12"/>
      <c r="AW70" s="12"/>
      <c r="AX70" s="12"/>
      <c r="AY70" s="12"/>
      <c r="AZ70" s="12"/>
      <c r="BA70" s="12"/>
      <c r="BB70" s="12"/>
      <c r="BC70" s="12"/>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row>
    <row r="71" spans="1:260" s="2" customFormat="1" ht="15.75" thickTop="1" x14ac:dyDescent="0.25">
      <c r="A71" s="61" t="s">
        <v>65</v>
      </c>
      <c r="B71" s="8">
        <f>IF(data2=1,IF((AL67-sumproplat2)&gt;1,AL67-sumproplat2,0),IF(AL67-(sumproplat2-AM67-AO67)&gt;0,AL67-(AP67-AM67-AO67),0))</f>
        <v>191250</v>
      </c>
      <c r="C71" s="7">
        <f>IF(SUBSTITUTE(SUBSTITUTE(LEFT($A71,2),".","")," ","")*1+SUBSTITUTE(SUBSTITUTE(LEFT(B$69,2)," ",""),".","")*12-12&lt;=$M$15,B71*($M$14/12),B71*($M$17/12))</f>
        <v>2148.375</v>
      </c>
      <c r="D71" s="69">
        <f>IF(SUBSTITUTE(SUBSTITUTE(LEFT($A71,2),".","")," ","")*1+SUBSTITUTE(SUBSTITUTE(LEFT(B$69,2)," ",""),".","")*12-12&lt;=$M$15,B71*($M$14/12),B71*($M$19/12))</f>
        <v>1115.625</v>
      </c>
      <c r="E71" s="28">
        <f t="shared" ref="E71:E82" si="84">IF(AND($A71="1 міс.",B71&gt;0),$M$32*$M$6+$M$33*B71,0)+IF(B71-IF(data2=1,IF(C71&gt;0.001,C71+sumproplat2,0),IF(B71&gt;sumproplat2*2,sumproplat2,B71+C71))&lt;0,$M$35,0)+IF(B71&gt;0,$M$28,0)</f>
        <v>3056.25</v>
      </c>
      <c r="F71" s="28">
        <f>IF(data2=1,IF(C71&gt;0.001,C71+E71+sumproplat2,0),IF(B71&gt;sumproplat2*2,sumproplat2+E71,B71+C71+E71))</f>
        <v>7860.875</v>
      </c>
      <c r="G71" s="69">
        <f t="shared" ref="G71:G82" si="85">IF(data2=1,IF(D71&gt;0.001,D71+E71+sumproplat2,0),IF(B71&gt;sumproplat2*2,sumproplat2+E71,B71+D71+E71))</f>
        <v>6828.125</v>
      </c>
      <c r="H71" s="8">
        <f>IF(data2=1,IF((B82-sumproplat2)&gt;1,B82-sumproplat2,0),IF(B82-(sumproplat2-C82-E82)&gt;0,B82-(F82-C82-E82),0))</f>
        <v>159375</v>
      </c>
      <c r="I71" s="7">
        <f>IF(SUBSTITUTE(SUBSTITUTE(LEFT($A71,2),".","")," ","")*1+SUBSTITUTE(SUBSTITUTE(LEFT(H$69,2)," ",""),".","")*12-12&lt;=$M$15,H71*($M$14/12),H71*($M$17/12))</f>
        <v>1790.3125</v>
      </c>
      <c r="J71" s="69">
        <f>IF(SUBSTITUTE(SUBSTITUTE(LEFT($A71,2),".","")," ","")*1+SUBSTITUTE(SUBSTITUTE(LEFT(H$69,2)," ",""),".","")*12-12&lt;=$M$15,H71*($M$14/12),H71*($M$19/12))</f>
        <v>929.6875</v>
      </c>
      <c r="K71" s="28">
        <f t="shared" ref="K71:K82" si="86">IF(AND($A71="1 міс.",H71&gt;0),$M$32*$M$6+$M$33*H71,0)+IF(H71-IF(data2=1,IF(I71&gt;0.001,I71+sumproplat2,0),IF(H71&gt;sumproplat2*2,sumproplat2,H71+I71))&lt;0,$M$35,0)+IF(H71&gt;0,$M$28,0)</f>
        <v>2896.875</v>
      </c>
      <c r="L71" s="28">
        <f>IF(data2=1,IF(I71&gt;0.001,I71+K71+sumproplat2,0),IF(H71&gt;sumproplat2*2,sumproplat2+K71,H71+I71+K71))</f>
        <v>7343.4375</v>
      </c>
      <c r="M71" s="69">
        <f t="shared" ref="M71:M82" si="87">IF(data2=1,IF(J71&gt;0.001,J71+K71+sumproplat2,0),IF(H71&gt;sumproplat2*2,sumproplat2+K71,H71+J71+K71))</f>
        <v>6482.8125</v>
      </c>
      <c r="N71" s="8">
        <f>IF(data2=1,IF((H82-sumproplat2)&gt;1,H82-sumproplat2,0),IF(H82-(sumproplat2-I82-K82)&gt;0,H82-(L82-I82-K82),0))</f>
        <v>127500</v>
      </c>
      <c r="O71" s="7">
        <f>IF(SUBSTITUTE(SUBSTITUTE(LEFT($A71,2),".","")," ","")*1+SUBSTITUTE(SUBSTITUTE(LEFT(N$69,2)," ",""),".","")*12-12&lt;=$M$15,N71*($M$14/12),N71*($M$17/12))</f>
        <v>1432.25</v>
      </c>
      <c r="P71" s="69">
        <f>IF(SUBSTITUTE(SUBSTITUTE(LEFT($A71,2),".","")," ","")*1+SUBSTITUTE(SUBSTITUTE(LEFT(N$69,2)," ",""),".","")*12-12&lt;=$M$15,N71*($M$14/12),N71*($M$19/12))</f>
        <v>743.75</v>
      </c>
      <c r="Q71" s="28">
        <f t="shared" ref="Q71:Q82" si="88">IF(AND($A71="1 міс.",N71&gt;0),$M$32*$M$6+$M$33*N71,0)+IF(N71-IF(data2=1,IF(O71&gt;0.001,O71+sumproplat2,0),IF(N71&gt;sumproplat2*2,sumproplat2,N71+O71))&lt;0,$M$35,0)+IF(N71&gt;0,$M$28,0)</f>
        <v>2737.5</v>
      </c>
      <c r="R71" s="28">
        <f>IF(data2=1,IF(O71&gt;0.001,O71+Q71+sumproplat2,0),IF(N71&gt;sumproplat2*2,sumproplat2+Q71,N71+O71+Q71))</f>
        <v>6826</v>
      </c>
      <c r="S71" s="69">
        <f t="shared" ref="S71:S82" si="89">IF(data2=1,IF(P71&gt;0.001,P71+Q71+sumproplat2,0),IF(N71&gt;sumproplat2*2,sumproplat2+Q71,N71+P71+Q71))</f>
        <v>6137.5</v>
      </c>
      <c r="T71" s="8">
        <f>IF(data2=1,IF((N82-sumproplat2)&gt;1,N82-sumproplat2,0),IF(N82-(sumproplat2-O82-Q82)&gt;0,N82-(R82-O82-Q82),0))</f>
        <v>95625</v>
      </c>
      <c r="U71" s="7">
        <f>IF(SUBSTITUTE(SUBSTITUTE(LEFT($A71,2),".","")," ","")*1+SUBSTITUTE(SUBSTITUTE(LEFT(T$69,2)," ",""),".","")*12-12&lt;=$M$15,T71*($M$14/12),T71*($M$17/12))</f>
        <v>1074.1875</v>
      </c>
      <c r="V71" s="69">
        <f>IF(SUBSTITUTE(SUBSTITUTE(LEFT($A71,2),".","")," ","")*1+SUBSTITUTE(SUBSTITUTE(LEFT(T$69,2)," ",""),".","")*12-12&lt;=$M$15,T71*($M$14/12),T71*($M$19/12))</f>
        <v>557.8125</v>
      </c>
      <c r="W71" s="28">
        <f t="shared" ref="W71:W82" si="90">IF(AND($A71="1 міс.",T71&gt;0),$M$32*$M$6+$M$33*T71,0)+IF(T71-IF(data2=1,IF(U71&gt;0.001,U71+sumproplat2,0),IF(T71&gt;sumproplat2*2,sumproplat2,T71+U71))&lt;0,$M$35,0)+IF(T71&gt;0,$M$28,0)</f>
        <v>2578.125</v>
      </c>
      <c r="X71" s="28">
        <f>IF(data2=1,IF(U71&gt;0.001,U71+W71+sumproplat2,0),IF(T71&gt;sumproplat2*2,sumproplat2+W71,T71+U71+W71))</f>
        <v>6308.5625</v>
      </c>
      <c r="Y71" s="69">
        <f t="shared" ref="Y71:Y82" si="91">IF(data2=1,IF(V71&gt;0.001,V71+W71+sumproplat2,0),IF(T71&gt;sumproplat2*2,sumproplat2+W71,T71+V71+W71))</f>
        <v>5792.1875</v>
      </c>
      <c r="Z71" s="8">
        <f>IF(data2=1,IF((T82-sumproplat2)&gt;1,T82-sumproplat2,0),IF(T82-(sumproplat2-U82-W82)&gt;0,T82-(X82-U82-W82),0))</f>
        <v>63750</v>
      </c>
      <c r="AA71" s="7">
        <f>IF(SUBSTITUTE(SUBSTITUTE(LEFT($A71,2),".","")," ","")*1+SUBSTITUTE(SUBSTITUTE(LEFT(Z$69,2)," ",""),".","")*12-12&lt;=$M$15,Z71*($M$14/12),Z71*($M$17/12))</f>
        <v>716.125</v>
      </c>
      <c r="AB71" s="69">
        <f>IF(SUBSTITUTE(SUBSTITUTE(LEFT($A71,2),".","")," ","")*1+SUBSTITUTE(SUBSTITUTE(LEFT(Z$69,2)," ",""),".","")*12-12&lt;=$M$15,Z71*($M$14/12),Z71*($M$19/12))</f>
        <v>371.875</v>
      </c>
      <c r="AC71" s="28">
        <f t="shared" ref="AC71:AC82" si="92">IF(AND($A71="1 міс.",Z71&gt;0),$M$32*$M$6+$M$33*Z71,0)+IF(Z71-IF(data2=1,IF(AA71&gt;0.001,AA71+sumproplat2,0),IF(Z71&gt;sumproplat2*2,sumproplat2,Z71+AA71))&lt;0,$M$35,0)+IF(Z71&gt;0,$M$28,0)</f>
        <v>2418.75</v>
      </c>
      <c r="AD71" s="28">
        <f>IF(data2=1,IF(AA71&gt;0.001,AA71+AC71+sumproplat2,0),IF(Z71&gt;sumproplat2*2,sumproplat2+AC71,Z71+AA71+AC71))</f>
        <v>5791.125</v>
      </c>
      <c r="AE71" s="69">
        <f t="shared" ref="AE71:AE82" si="93">IF(data2=1,IF(AB71&gt;0.001,AB71+AC71+sumproplat2,0),IF(Z71&gt;sumproplat2*2,sumproplat2+AC71,Z71+AB71+AC71))</f>
        <v>5446.875</v>
      </c>
      <c r="AF71" s="8">
        <f>IF(data2=1,IF((Z82-sumproplat2)&gt;1,Z82-sumproplat2,0),IF(Z82-(sumproplat2-AA82-AC82)&gt;0,Z82-(AD82-AA82-AC82),0))</f>
        <v>31875</v>
      </c>
      <c r="AG71" s="7">
        <f>IF(SUBSTITUTE(SUBSTITUTE(LEFT($A71,2),".","")," ","")*1+SUBSTITUTE(SUBSTITUTE(LEFT(AF$69,2)," ",""),".","")*12-12&lt;=$M$15,AF71*($M$14/12),AF71*($M$17/12))</f>
        <v>358.0625</v>
      </c>
      <c r="AH71" s="69">
        <f>IF(SUBSTITUTE(SUBSTITUTE(LEFT($A71,2),".","")," ","")*1+SUBSTITUTE(SUBSTITUTE(LEFT(AF$69,2)," ",""),".","")*12-12&lt;=$M$15,AF71*($M$14/12),AF71*($M$19/12))</f>
        <v>185.9375</v>
      </c>
      <c r="AI71" s="28">
        <f t="shared" ref="AI71:AI82" si="94">IF(AND($A71="1 міс.",AF71&gt;0),$M$32*$M$6+$M$33*AF71,0)+IF(AF71-IF(data2=1,IF(AG71&gt;0.001,AG71+sumproplat2,0),IF(AF71&gt;sumproplat2*2,sumproplat2,AF71+AG71))&lt;0,$M$35,0)+IF(AF71&gt;0,$M$28,0)</f>
        <v>2259.375</v>
      </c>
      <c r="AJ71" s="28">
        <f>IF(data2=1,IF(AG71&gt;0.001,AG71+AI71+sumproplat2,0),IF(AF71&gt;sumproplat2*2,sumproplat2+AI71,AF71+AG71+AI71))</f>
        <v>5273.6875</v>
      </c>
      <c r="AK71" s="78">
        <f t="shared" ref="AK71:AK82" si="95">IF(data2=1,IF(AH71&gt;0.001,AH71+AI71+sumproplat2,0),IF(AF71&gt;sumproplat2*2,sumproplat2+AI71,AF71+AH71+AI71))</f>
        <v>5101.5625</v>
      </c>
      <c r="AL71" s="67"/>
      <c r="AM71" s="67"/>
      <c r="AN71" s="67"/>
      <c r="AO71" s="67"/>
      <c r="AP71" s="67"/>
      <c r="AQ71" s="12"/>
      <c r="AR71" s="12"/>
      <c r="AS71" s="12"/>
      <c r="AT71" s="12"/>
      <c r="AU71" s="12"/>
      <c r="AV71" s="12"/>
      <c r="AW71" s="12"/>
      <c r="AX71" s="12"/>
      <c r="AY71" s="12"/>
      <c r="AZ71" s="12"/>
      <c r="BA71" s="12"/>
      <c r="BB71" s="12"/>
      <c r="BC71" s="12"/>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row>
    <row r="72" spans="1:260" s="2" customFormat="1" ht="15" x14ac:dyDescent="0.25">
      <c r="A72" s="61" t="s">
        <v>66</v>
      </c>
      <c r="B72" s="8">
        <f t="shared" ref="B72:B82" si="96">IF(data2=1,IF((B71-sumproplat2)&gt;1,B71-sumproplat2,0),IF(B71-(sumproplat2-C71-E71)&gt;0,B71-(F71-C71-E71),0))</f>
        <v>188593.75</v>
      </c>
      <c r="C72" s="7">
        <f t="shared" ref="C72:C82" si="97">IF(SUBSTITUTE(SUBSTITUTE(LEFT($A72,2),".","")," ","")*1+SUBSTITUTE(SUBSTITUTE(LEFT(B$69,2)," ",""),".","")*12-12&lt;=$M$15,B72*($M$14/12),B72*($M$17/12))</f>
        <v>2118.5364583333335</v>
      </c>
      <c r="D72" s="69">
        <f t="shared" ref="D72:D82" si="98">IF(SUBSTITUTE(SUBSTITUTE(LEFT($A72,2),".","")," ","")*1+SUBSTITUTE(SUBSTITUTE(LEFT(B$69,2)," ",""),".","")*12-12&lt;=$M$15,B72*($M$14/12),B72*($M$19/12))</f>
        <v>1100.1302083333335</v>
      </c>
      <c r="E72" s="28">
        <f t="shared" si="84"/>
        <v>0</v>
      </c>
      <c r="F72" s="28">
        <f>IF(data2=1,IF(C72&gt;0.001,C72+E72+sumproplat2,0),IF(B72&gt;sumproplat2*2,sumproplat2+E72,B72+C72+E72))</f>
        <v>4774.7864583333339</v>
      </c>
      <c r="G72" s="69">
        <f t="shared" si="85"/>
        <v>3756.3802083333335</v>
      </c>
      <c r="H72" s="8">
        <f t="shared" ref="H72:H82" si="99">IF(data2=1,IF((H71-sumproplat2)&gt;1,H71-sumproplat2,0),IF(H71-(sumproplat2-I71-K71)&gt;0,H71-(L71-I71-K71),0))</f>
        <v>156718.75</v>
      </c>
      <c r="I72" s="7">
        <f t="shared" ref="I72:I82" si="100">IF(SUBSTITUTE(SUBSTITUTE(LEFT($A72,2),".","")," ","")*1+SUBSTITUTE(SUBSTITUTE(LEFT(H$69,2)," ",""),".","")*12-12&lt;=$M$15,H72*($M$14/12),H72*($M$17/12))</f>
        <v>1760.4739583333333</v>
      </c>
      <c r="J72" s="69">
        <f t="shared" ref="J72:J82" si="101">IF(SUBSTITUTE(SUBSTITUTE(LEFT($A72,2),".","")," ","")*1+SUBSTITUTE(SUBSTITUTE(LEFT(H$69,2)," ",""),".","")*12-12&lt;=$M$15,H72*($M$14/12),H72*($M$19/12))</f>
        <v>914.19270833333337</v>
      </c>
      <c r="K72" s="28">
        <f t="shared" si="86"/>
        <v>0</v>
      </c>
      <c r="L72" s="28">
        <f t="shared" ref="L72:L82" si="102">IF(data2=1,IF(I72&gt;0.001,I72+K72+sumproplat2,0),IF(H72&gt;sumproplat2*2,sumproplat2+K72,H72+I72+K72))</f>
        <v>4416.723958333333</v>
      </c>
      <c r="M72" s="69">
        <f t="shared" si="87"/>
        <v>3570.4427083333335</v>
      </c>
      <c r="N72" s="8">
        <f t="shared" ref="N72:N82" si="103">IF(data2=1,IF((N71-sumproplat2)&gt;1,N71-sumproplat2,0),IF(N71-(sumproplat2-O71-Q71)&gt;0,N71-(R71-O71-Q71),0))</f>
        <v>124843.75</v>
      </c>
      <c r="O72" s="7">
        <f t="shared" ref="O72:O82" si="104">IF(SUBSTITUTE(SUBSTITUTE(LEFT($A72,2),".","")," ","")*1+SUBSTITUTE(SUBSTITUTE(LEFT(N$69,2)," ",""),".","")*12-12&lt;=$M$15,N72*($M$14/12),N72*($M$17/12))</f>
        <v>1402.4114583333333</v>
      </c>
      <c r="P72" s="69">
        <f t="shared" ref="P72:P82" si="105">IF(SUBSTITUTE(SUBSTITUTE(LEFT($A72,2),".","")," ","")*1+SUBSTITUTE(SUBSTITUTE(LEFT(N$69,2)," ",""),".","")*12-12&lt;=$M$15,N72*($M$14/12),N72*($M$19/12))</f>
        <v>728.25520833333337</v>
      </c>
      <c r="Q72" s="28">
        <f t="shared" si="88"/>
        <v>0</v>
      </c>
      <c r="R72" s="28">
        <f t="shared" ref="R72:R82" si="106">IF(data2=1,IF(O72&gt;0.001,O72+Q72+sumproplat2,0),IF(N72&gt;sumproplat2*2,sumproplat2+Q72,N72+O72+Q72))</f>
        <v>4058.661458333333</v>
      </c>
      <c r="S72" s="69">
        <f t="shared" si="89"/>
        <v>3384.5052083333335</v>
      </c>
      <c r="T72" s="8">
        <f t="shared" ref="T72:T82" si="107">IF(data2=1,IF((T71-sumproplat2)&gt;1,T71-sumproplat2,0),IF(T71-(sumproplat2-U71-W71)&gt;0,T71-(X71-U71-W71),0))</f>
        <v>92968.75</v>
      </c>
      <c r="U72" s="7">
        <f t="shared" ref="U72:U82" si="108">IF(SUBSTITUTE(SUBSTITUTE(LEFT($A72,2),".","")," ","")*1+SUBSTITUTE(SUBSTITUTE(LEFT(T$69,2)," ",""),".","")*12-12&lt;=$M$15,T72*($M$14/12),T72*($M$17/12))</f>
        <v>1044.3489583333333</v>
      </c>
      <c r="V72" s="69">
        <f t="shared" ref="V72:V82" si="109">IF(SUBSTITUTE(SUBSTITUTE(LEFT($A72,2),".","")," ","")*1+SUBSTITUTE(SUBSTITUTE(LEFT(T$69,2)," ",""),".","")*12-12&lt;=$M$15,T72*($M$14/12),T72*($M$19/12))</f>
        <v>542.31770833333337</v>
      </c>
      <c r="W72" s="28">
        <f t="shared" si="90"/>
        <v>0</v>
      </c>
      <c r="X72" s="28">
        <f t="shared" ref="X72:X82" si="110">IF(data2=1,IF(U72&gt;0.001,U72+W72+sumproplat2,0),IF(T72&gt;sumproplat2*2,sumproplat2+W72,T72+U72+W72))</f>
        <v>3700.598958333333</v>
      </c>
      <c r="Y72" s="69">
        <f t="shared" si="91"/>
        <v>3198.5677083333335</v>
      </c>
      <c r="Z72" s="8">
        <f t="shared" ref="Z72:Z82" si="111">IF(data2=1,IF((Z71-sumproplat2)&gt;1,Z71-sumproplat2,0),IF(Z71-(sumproplat2-AA71-AC71)&gt;0,Z71-(AD71-AA71-AC71),0))</f>
        <v>61093.75</v>
      </c>
      <c r="AA72" s="7">
        <f t="shared" ref="AA72:AA82" si="112">IF(SUBSTITUTE(SUBSTITUTE(LEFT($A72,2),".","")," ","")*1+SUBSTITUTE(SUBSTITUTE(LEFT(Z$69,2)," ",""),".","")*12-12&lt;=$M$15,Z72*($M$14/12),Z72*($M$17/12))</f>
        <v>686.28645833333326</v>
      </c>
      <c r="AB72" s="69">
        <f t="shared" ref="AB72:AB82" si="113">IF(SUBSTITUTE(SUBSTITUTE(LEFT($A72,2),".","")," ","")*1+SUBSTITUTE(SUBSTITUTE(LEFT(Z$69,2)," ",""),".","")*12-12&lt;=$M$15,Z72*($M$14/12),Z72*($M$19/12))</f>
        <v>356.38020833333337</v>
      </c>
      <c r="AC72" s="28">
        <f t="shared" si="92"/>
        <v>0</v>
      </c>
      <c r="AD72" s="28">
        <f t="shared" ref="AD72:AD82" si="114">IF(data2=1,IF(AA72&gt;0.001,AA72+AC72+sumproplat2,0),IF(Z72&gt;sumproplat2*2,sumproplat2+AC72,Z72+AA72+AC72))</f>
        <v>3342.536458333333</v>
      </c>
      <c r="AE72" s="69">
        <f t="shared" si="93"/>
        <v>3012.6302083333335</v>
      </c>
      <c r="AF72" s="8">
        <f t="shared" ref="AF72:AF82" si="115">IF(data2=1,IF((AF71-sumproplat2)&gt;1,AF71-sumproplat2,0),IF(AF71-(sumproplat2-AG71-AI71)&gt;0,AF71-(AJ71-AG71-AI71),0))</f>
        <v>29218.75</v>
      </c>
      <c r="AG72" s="7">
        <f t="shared" ref="AG72:AG82" si="116">IF(SUBSTITUTE(SUBSTITUTE(LEFT($A72,2),".","")," ","")*1+SUBSTITUTE(SUBSTITUTE(LEFT(AF$69,2)," ",""),".","")*12-12&lt;=$M$15,AF72*($M$14/12),AF72*($M$17/12))</f>
        <v>328.22395833333331</v>
      </c>
      <c r="AH72" s="69">
        <f t="shared" ref="AH72:AH82" si="117">IF(SUBSTITUTE(SUBSTITUTE(LEFT($A72,2),".","")," ","")*1+SUBSTITUTE(SUBSTITUTE(LEFT(AF$69,2)," ",""),".","")*12-12&lt;=$M$15,AF72*($M$14/12),AF72*($M$19/12))</f>
        <v>170.44270833333334</v>
      </c>
      <c r="AI72" s="28">
        <f t="shared" si="94"/>
        <v>0</v>
      </c>
      <c r="AJ72" s="28">
        <f t="shared" ref="AJ72:AJ82" si="118">IF(data2=1,IF(AG72&gt;0.001,AG72+AI72+sumproplat2,0),IF(AF72&gt;sumproplat2*2,sumproplat2+AI72,AF72+AG72+AI72))</f>
        <v>2984.4739583333335</v>
      </c>
      <c r="AK72" s="78">
        <f t="shared" si="95"/>
        <v>2826.6927083333335</v>
      </c>
      <c r="AL72" s="67"/>
      <c r="AM72" s="67"/>
      <c r="AN72" s="67"/>
      <c r="AO72" s="67"/>
      <c r="AP72" s="67"/>
      <c r="AQ72" s="12"/>
      <c r="AR72" s="12"/>
      <c r="AS72" s="12"/>
      <c r="AT72" s="12"/>
      <c r="AU72" s="12"/>
      <c r="AV72" s="12"/>
      <c r="AW72" s="12"/>
      <c r="AX72" s="12"/>
      <c r="AY72" s="12"/>
      <c r="AZ72" s="12"/>
      <c r="BA72" s="12"/>
      <c r="BB72" s="12"/>
      <c r="BC72" s="1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row>
    <row r="73" spans="1:260" s="2" customFormat="1" ht="15" x14ac:dyDescent="0.25">
      <c r="A73" s="61" t="s">
        <v>67</v>
      </c>
      <c r="B73" s="8">
        <f t="shared" si="96"/>
        <v>185937.5</v>
      </c>
      <c r="C73" s="7">
        <f t="shared" si="97"/>
        <v>2088.6979166666665</v>
      </c>
      <c r="D73" s="69">
        <f t="shared" si="98"/>
        <v>1084.6354166666667</v>
      </c>
      <c r="E73" s="28">
        <f t="shared" si="84"/>
        <v>0</v>
      </c>
      <c r="F73" s="28">
        <f t="shared" ref="F73:F82" si="119">IF(data2=1,IF(C73&gt;0.001,C73+E73+sumproplat2,0),IF(B73&gt;sumproplat2*2,sumproplat2+E73,B73+C73+E73))</f>
        <v>4744.9479166666661</v>
      </c>
      <c r="G73" s="69">
        <f t="shared" si="85"/>
        <v>3740.885416666667</v>
      </c>
      <c r="H73" s="8">
        <f t="shared" si="99"/>
        <v>154062.5</v>
      </c>
      <c r="I73" s="7">
        <f t="shared" si="100"/>
        <v>1730.6354166666665</v>
      </c>
      <c r="J73" s="69">
        <f t="shared" si="101"/>
        <v>898.69791666666674</v>
      </c>
      <c r="K73" s="28">
        <f t="shared" si="86"/>
        <v>0</v>
      </c>
      <c r="L73" s="28">
        <f t="shared" si="102"/>
        <v>4386.8854166666661</v>
      </c>
      <c r="M73" s="69">
        <f t="shared" si="87"/>
        <v>3554.947916666667</v>
      </c>
      <c r="N73" s="8">
        <f t="shared" si="103"/>
        <v>122187.5</v>
      </c>
      <c r="O73" s="7">
        <f t="shared" si="104"/>
        <v>1372.5729166666665</v>
      </c>
      <c r="P73" s="69">
        <f t="shared" si="105"/>
        <v>712.76041666666674</v>
      </c>
      <c r="Q73" s="28">
        <f t="shared" si="88"/>
        <v>0</v>
      </c>
      <c r="R73" s="28">
        <f t="shared" si="106"/>
        <v>4028.8229166666665</v>
      </c>
      <c r="S73" s="69">
        <f t="shared" si="89"/>
        <v>3369.010416666667</v>
      </c>
      <c r="T73" s="8">
        <f t="shared" si="107"/>
        <v>90312.5</v>
      </c>
      <c r="U73" s="7">
        <f t="shared" si="108"/>
        <v>1014.5104166666666</v>
      </c>
      <c r="V73" s="69">
        <f t="shared" si="109"/>
        <v>526.82291666666674</v>
      </c>
      <c r="W73" s="28">
        <f t="shared" si="90"/>
        <v>0</v>
      </c>
      <c r="X73" s="28">
        <f t="shared" si="110"/>
        <v>3670.7604166666665</v>
      </c>
      <c r="Y73" s="69">
        <f t="shared" si="91"/>
        <v>3183.072916666667</v>
      </c>
      <c r="Z73" s="8">
        <f t="shared" si="111"/>
        <v>58437.5</v>
      </c>
      <c r="AA73" s="7">
        <f t="shared" si="112"/>
        <v>656.44791666666663</v>
      </c>
      <c r="AB73" s="69">
        <f t="shared" si="113"/>
        <v>340.88541666666669</v>
      </c>
      <c r="AC73" s="28">
        <f t="shared" si="92"/>
        <v>0</v>
      </c>
      <c r="AD73" s="28">
        <f t="shared" si="114"/>
        <v>3312.6979166666665</v>
      </c>
      <c r="AE73" s="69">
        <f t="shared" si="93"/>
        <v>2997.1354166666665</v>
      </c>
      <c r="AF73" s="8">
        <f t="shared" si="115"/>
        <v>26562.5</v>
      </c>
      <c r="AG73" s="7">
        <f t="shared" si="116"/>
        <v>298.38541666666669</v>
      </c>
      <c r="AH73" s="69">
        <f t="shared" si="117"/>
        <v>154.94791666666669</v>
      </c>
      <c r="AI73" s="28">
        <f t="shared" si="94"/>
        <v>0</v>
      </c>
      <c r="AJ73" s="28">
        <f t="shared" si="118"/>
        <v>2954.6354166666665</v>
      </c>
      <c r="AK73" s="78">
        <f t="shared" si="95"/>
        <v>2811.1979166666665</v>
      </c>
      <c r="AL73" s="67"/>
      <c r="AM73" s="67"/>
      <c r="AN73" s="67"/>
      <c r="AO73" s="67"/>
      <c r="AP73" s="67"/>
      <c r="AQ73" s="12"/>
      <c r="AR73" s="12"/>
      <c r="AS73" s="12"/>
      <c r="AT73" s="12"/>
      <c r="AU73" s="12"/>
      <c r="AV73" s="12"/>
      <c r="AW73" s="12"/>
      <c r="AX73" s="12"/>
      <c r="AY73" s="12"/>
      <c r="AZ73" s="12"/>
      <c r="BA73" s="12"/>
      <c r="BB73" s="12"/>
      <c r="BC73" s="12"/>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row>
    <row r="74" spans="1:260" s="2" customFormat="1" ht="15" x14ac:dyDescent="0.25">
      <c r="A74" s="61" t="s">
        <v>68</v>
      </c>
      <c r="B74" s="8">
        <f t="shared" si="96"/>
        <v>183281.25</v>
      </c>
      <c r="C74" s="7">
        <f t="shared" si="97"/>
        <v>2058.859375</v>
      </c>
      <c r="D74" s="69">
        <f t="shared" si="98"/>
        <v>1069.140625</v>
      </c>
      <c r="E74" s="28">
        <f t="shared" si="84"/>
        <v>0</v>
      </c>
      <c r="F74" s="28">
        <f t="shared" si="119"/>
        <v>4715.109375</v>
      </c>
      <c r="G74" s="69">
        <f t="shared" si="85"/>
        <v>3725.390625</v>
      </c>
      <c r="H74" s="8">
        <f t="shared" si="99"/>
        <v>151406.25</v>
      </c>
      <c r="I74" s="7">
        <f t="shared" si="100"/>
        <v>1700.796875</v>
      </c>
      <c r="J74" s="69">
        <f t="shared" si="101"/>
        <v>883.203125</v>
      </c>
      <c r="K74" s="28">
        <f t="shared" si="86"/>
        <v>0</v>
      </c>
      <c r="L74" s="28">
        <f t="shared" si="102"/>
        <v>4357.046875</v>
      </c>
      <c r="M74" s="69">
        <f t="shared" si="87"/>
        <v>3539.453125</v>
      </c>
      <c r="N74" s="8">
        <f t="shared" si="103"/>
        <v>119531.25</v>
      </c>
      <c r="O74" s="7">
        <f t="shared" si="104"/>
        <v>1342.734375</v>
      </c>
      <c r="P74" s="69">
        <f t="shared" si="105"/>
        <v>697.265625</v>
      </c>
      <c r="Q74" s="28">
        <f t="shared" si="88"/>
        <v>0</v>
      </c>
      <c r="R74" s="28">
        <f t="shared" si="106"/>
        <v>3998.984375</v>
      </c>
      <c r="S74" s="69">
        <f t="shared" si="89"/>
        <v>3353.515625</v>
      </c>
      <c r="T74" s="8">
        <f t="shared" si="107"/>
        <v>87656.25</v>
      </c>
      <c r="U74" s="7">
        <f t="shared" si="108"/>
        <v>984.671875</v>
      </c>
      <c r="V74" s="69">
        <f t="shared" si="109"/>
        <v>511.328125</v>
      </c>
      <c r="W74" s="28">
        <f t="shared" si="90"/>
        <v>0</v>
      </c>
      <c r="X74" s="28">
        <f t="shared" si="110"/>
        <v>3640.921875</v>
      </c>
      <c r="Y74" s="69">
        <f t="shared" si="91"/>
        <v>3167.578125</v>
      </c>
      <c r="Z74" s="8">
        <f t="shared" si="111"/>
        <v>55781.25</v>
      </c>
      <c r="AA74" s="7">
        <f t="shared" si="112"/>
        <v>626.609375</v>
      </c>
      <c r="AB74" s="69">
        <f t="shared" si="113"/>
        <v>325.390625</v>
      </c>
      <c r="AC74" s="28">
        <f t="shared" si="92"/>
        <v>0</v>
      </c>
      <c r="AD74" s="28">
        <f t="shared" si="114"/>
        <v>3282.859375</v>
      </c>
      <c r="AE74" s="69">
        <f t="shared" si="93"/>
        <v>2981.640625</v>
      </c>
      <c r="AF74" s="8">
        <f t="shared" si="115"/>
        <v>23906.25</v>
      </c>
      <c r="AG74" s="7">
        <f t="shared" si="116"/>
        <v>268.546875</v>
      </c>
      <c r="AH74" s="69">
        <f t="shared" si="117"/>
        <v>139.453125</v>
      </c>
      <c r="AI74" s="28">
        <f t="shared" si="94"/>
        <v>0</v>
      </c>
      <c r="AJ74" s="28">
        <f t="shared" si="118"/>
        <v>2924.796875</v>
      </c>
      <c r="AK74" s="78">
        <f t="shared" si="95"/>
        <v>2795.703125</v>
      </c>
      <c r="AL74" s="67"/>
      <c r="AM74" s="67"/>
      <c r="AN74" s="67"/>
      <c r="AO74" s="67"/>
      <c r="AP74" s="67"/>
      <c r="AQ74" s="12"/>
      <c r="AR74" s="12"/>
      <c r="AS74" s="12"/>
      <c r="AT74" s="12"/>
      <c r="AU74" s="12"/>
      <c r="AV74" s="12"/>
      <c r="AW74" s="12"/>
      <c r="AX74" s="12"/>
      <c r="AY74" s="12"/>
      <c r="AZ74" s="12"/>
      <c r="BA74" s="12"/>
      <c r="BB74" s="12"/>
      <c r="BC74" s="12"/>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row>
    <row r="75" spans="1:260" s="2" customFormat="1" ht="15" x14ac:dyDescent="0.25">
      <c r="A75" s="61" t="s">
        <v>69</v>
      </c>
      <c r="B75" s="8">
        <f t="shared" si="96"/>
        <v>180625</v>
      </c>
      <c r="C75" s="7">
        <f t="shared" si="97"/>
        <v>2029.0208333333333</v>
      </c>
      <c r="D75" s="69">
        <f t="shared" si="98"/>
        <v>1053.6458333333335</v>
      </c>
      <c r="E75" s="28">
        <f t="shared" si="84"/>
        <v>0</v>
      </c>
      <c r="F75" s="28">
        <f t="shared" si="119"/>
        <v>4685.270833333333</v>
      </c>
      <c r="G75" s="69">
        <f t="shared" si="85"/>
        <v>3709.8958333333335</v>
      </c>
      <c r="H75" s="8">
        <f t="shared" si="99"/>
        <v>148750</v>
      </c>
      <c r="I75" s="7">
        <f t="shared" si="100"/>
        <v>1670.9583333333333</v>
      </c>
      <c r="J75" s="69">
        <f t="shared" si="101"/>
        <v>867.70833333333337</v>
      </c>
      <c r="K75" s="28">
        <f t="shared" si="86"/>
        <v>0</v>
      </c>
      <c r="L75" s="28">
        <f t="shared" si="102"/>
        <v>4327.208333333333</v>
      </c>
      <c r="M75" s="69">
        <f t="shared" si="87"/>
        <v>3523.9583333333335</v>
      </c>
      <c r="N75" s="8">
        <f t="shared" si="103"/>
        <v>116875</v>
      </c>
      <c r="O75" s="7">
        <f t="shared" si="104"/>
        <v>1312.8958333333333</v>
      </c>
      <c r="P75" s="69">
        <f t="shared" si="105"/>
        <v>681.77083333333337</v>
      </c>
      <c r="Q75" s="28">
        <f t="shared" si="88"/>
        <v>0</v>
      </c>
      <c r="R75" s="28">
        <f t="shared" si="106"/>
        <v>3969.145833333333</v>
      </c>
      <c r="S75" s="69">
        <f t="shared" si="89"/>
        <v>3338.0208333333335</v>
      </c>
      <c r="T75" s="8">
        <f t="shared" si="107"/>
        <v>85000</v>
      </c>
      <c r="U75" s="7">
        <f t="shared" si="108"/>
        <v>954.83333333333326</v>
      </c>
      <c r="V75" s="69">
        <f t="shared" si="109"/>
        <v>495.83333333333337</v>
      </c>
      <c r="W75" s="28">
        <f t="shared" si="90"/>
        <v>0</v>
      </c>
      <c r="X75" s="28">
        <f t="shared" si="110"/>
        <v>3611.083333333333</v>
      </c>
      <c r="Y75" s="69">
        <f t="shared" si="91"/>
        <v>3152.0833333333335</v>
      </c>
      <c r="Z75" s="8">
        <f t="shared" si="111"/>
        <v>53125</v>
      </c>
      <c r="AA75" s="7">
        <f t="shared" si="112"/>
        <v>596.77083333333337</v>
      </c>
      <c r="AB75" s="69">
        <f t="shared" si="113"/>
        <v>309.89583333333337</v>
      </c>
      <c r="AC75" s="28">
        <f t="shared" si="92"/>
        <v>0</v>
      </c>
      <c r="AD75" s="28">
        <f t="shared" si="114"/>
        <v>3253.0208333333335</v>
      </c>
      <c r="AE75" s="69">
        <f t="shared" si="93"/>
        <v>2966.1458333333335</v>
      </c>
      <c r="AF75" s="8">
        <f t="shared" si="115"/>
        <v>21250</v>
      </c>
      <c r="AG75" s="7">
        <f t="shared" si="116"/>
        <v>238.70833333333331</v>
      </c>
      <c r="AH75" s="69">
        <f t="shared" si="117"/>
        <v>123.95833333333334</v>
      </c>
      <c r="AI75" s="28">
        <f t="shared" si="94"/>
        <v>0</v>
      </c>
      <c r="AJ75" s="28">
        <f t="shared" si="118"/>
        <v>2894.9583333333335</v>
      </c>
      <c r="AK75" s="78">
        <f t="shared" si="95"/>
        <v>2780.2083333333335</v>
      </c>
      <c r="AL75" s="67"/>
      <c r="AM75" s="67"/>
      <c r="AN75" s="67"/>
      <c r="AO75" s="67"/>
      <c r="AP75" s="67"/>
      <c r="AQ75" s="12"/>
      <c r="AR75" s="12"/>
      <c r="AS75" s="12"/>
      <c r="AT75" s="12"/>
      <c r="AU75" s="12"/>
      <c r="AV75" s="12"/>
      <c r="AW75" s="12"/>
      <c r="AX75" s="12"/>
      <c r="AY75" s="12"/>
      <c r="AZ75" s="12"/>
      <c r="BA75" s="12"/>
      <c r="BB75" s="12"/>
      <c r="BC75" s="12"/>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row>
    <row r="76" spans="1:260" s="2" customFormat="1" ht="15" x14ac:dyDescent="0.25">
      <c r="A76" s="61" t="s">
        <v>70</v>
      </c>
      <c r="B76" s="8">
        <f t="shared" si="96"/>
        <v>177968.75</v>
      </c>
      <c r="C76" s="7">
        <f t="shared" si="97"/>
        <v>1999.1822916666665</v>
      </c>
      <c r="D76" s="69">
        <f t="shared" si="98"/>
        <v>1038.1510416666667</v>
      </c>
      <c r="E76" s="28">
        <f t="shared" si="84"/>
        <v>0</v>
      </c>
      <c r="F76" s="28">
        <f t="shared" si="119"/>
        <v>4655.4322916666661</v>
      </c>
      <c r="G76" s="69">
        <f t="shared" si="85"/>
        <v>3694.401041666667</v>
      </c>
      <c r="H76" s="8">
        <f t="shared" si="99"/>
        <v>146093.75</v>
      </c>
      <c r="I76" s="7">
        <f t="shared" si="100"/>
        <v>1641.1197916666665</v>
      </c>
      <c r="J76" s="69">
        <f t="shared" si="101"/>
        <v>852.21354166666674</v>
      </c>
      <c r="K76" s="28">
        <f t="shared" si="86"/>
        <v>0</v>
      </c>
      <c r="L76" s="28">
        <f t="shared" si="102"/>
        <v>4297.3697916666661</v>
      </c>
      <c r="M76" s="69">
        <f t="shared" si="87"/>
        <v>3508.463541666667</v>
      </c>
      <c r="N76" s="8">
        <f t="shared" si="103"/>
        <v>114218.75</v>
      </c>
      <c r="O76" s="7">
        <f t="shared" si="104"/>
        <v>1283.0572916666667</v>
      </c>
      <c r="P76" s="69">
        <f t="shared" si="105"/>
        <v>666.27604166666674</v>
      </c>
      <c r="Q76" s="28">
        <f t="shared" si="88"/>
        <v>0</v>
      </c>
      <c r="R76" s="28">
        <f t="shared" si="106"/>
        <v>3939.307291666667</v>
      </c>
      <c r="S76" s="69">
        <f t="shared" si="89"/>
        <v>3322.526041666667</v>
      </c>
      <c r="T76" s="8">
        <f t="shared" si="107"/>
        <v>82343.75</v>
      </c>
      <c r="U76" s="7">
        <f t="shared" si="108"/>
        <v>924.99479166666663</v>
      </c>
      <c r="V76" s="69">
        <f t="shared" si="109"/>
        <v>480.33854166666669</v>
      </c>
      <c r="W76" s="28">
        <f t="shared" si="90"/>
        <v>0</v>
      </c>
      <c r="X76" s="28">
        <f t="shared" si="110"/>
        <v>3581.2447916666665</v>
      </c>
      <c r="Y76" s="69">
        <f t="shared" si="91"/>
        <v>3136.5885416666665</v>
      </c>
      <c r="Z76" s="8">
        <f t="shared" si="111"/>
        <v>50468.75</v>
      </c>
      <c r="AA76" s="7">
        <f t="shared" si="112"/>
        <v>566.93229166666663</v>
      </c>
      <c r="AB76" s="69">
        <f t="shared" si="113"/>
        <v>294.40104166666669</v>
      </c>
      <c r="AC76" s="28">
        <f t="shared" si="92"/>
        <v>0</v>
      </c>
      <c r="AD76" s="28">
        <f t="shared" si="114"/>
        <v>3223.1822916666665</v>
      </c>
      <c r="AE76" s="69">
        <f t="shared" si="93"/>
        <v>2950.6510416666665</v>
      </c>
      <c r="AF76" s="8">
        <f t="shared" si="115"/>
        <v>18593.75</v>
      </c>
      <c r="AG76" s="7">
        <f t="shared" si="116"/>
        <v>208.86979166666666</v>
      </c>
      <c r="AH76" s="69">
        <f t="shared" si="117"/>
        <v>108.46354166666667</v>
      </c>
      <c r="AI76" s="28">
        <f t="shared" si="94"/>
        <v>0</v>
      </c>
      <c r="AJ76" s="28">
        <f t="shared" si="118"/>
        <v>2865.1197916666665</v>
      </c>
      <c r="AK76" s="78">
        <f t="shared" si="95"/>
        <v>2764.7135416666665</v>
      </c>
      <c r="AL76" s="67"/>
      <c r="AM76" s="67"/>
      <c r="AN76" s="67"/>
      <c r="AO76" s="67"/>
      <c r="AP76" s="67"/>
      <c r="AQ76" s="12"/>
      <c r="AR76" s="12"/>
      <c r="AS76" s="12"/>
      <c r="AT76" s="12"/>
      <c r="AU76" s="12"/>
      <c r="AV76" s="12"/>
      <c r="AW76" s="12"/>
      <c r="AX76" s="12"/>
      <c r="AY76" s="12"/>
      <c r="AZ76" s="12"/>
      <c r="BA76" s="12"/>
      <c r="BB76" s="12"/>
      <c r="BC76" s="12"/>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row>
    <row r="77" spans="1:260" s="2" customFormat="1" ht="15" x14ac:dyDescent="0.25">
      <c r="A77" s="61" t="s">
        <v>71</v>
      </c>
      <c r="B77" s="8">
        <f t="shared" si="96"/>
        <v>175312.5</v>
      </c>
      <c r="C77" s="7">
        <f t="shared" si="97"/>
        <v>1969.34375</v>
      </c>
      <c r="D77" s="69">
        <f t="shared" si="98"/>
        <v>1022.65625</v>
      </c>
      <c r="E77" s="28">
        <f t="shared" si="84"/>
        <v>0</v>
      </c>
      <c r="F77" s="28">
        <f t="shared" si="119"/>
        <v>4625.59375</v>
      </c>
      <c r="G77" s="69">
        <f t="shared" si="85"/>
        <v>3678.90625</v>
      </c>
      <c r="H77" s="8">
        <f t="shared" si="99"/>
        <v>143437.5</v>
      </c>
      <c r="I77" s="7">
        <f t="shared" si="100"/>
        <v>1611.28125</v>
      </c>
      <c r="J77" s="69">
        <f t="shared" si="101"/>
        <v>836.71875</v>
      </c>
      <c r="K77" s="28">
        <f t="shared" si="86"/>
        <v>0</v>
      </c>
      <c r="L77" s="28">
        <f t="shared" si="102"/>
        <v>4267.53125</v>
      </c>
      <c r="M77" s="69">
        <f t="shared" si="87"/>
        <v>3492.96875</v>
      </c>
      <c r="N77" s="8">
        <f t="shared" si="103"/>
        <v>111562.5</v>
      </c>
      <c r="O77" s="7">
        <f t="shared" si="104"/>
        <v>1253.21875</v>
      </c>
      <c r="P77" s="69">
        <f t="shared" si="105"/>
        <v>650.78125</v>
      </c>
      <c r="Q77" s="28">
        <f t="shared" si="88"/>
        <v>0</v>
      </c>
      <c r="R77" s="28">
        <f t="shared" si="106"/>
        <v>3909.46875</v>
      </c>
      <c r="S77" s="69">
        <f t="shared" si="89"/>
        <v>3307.03125</v>
      </c>
      <c r="T77" s="8">
        <f t="shared" si="107"/>
        <v>79687.5</v>
      </c>
      <c r="U77" s="7">
        <f t="shared" si="108"/>
        <v>895.15625</v>
      </c>
      <c r="V77" s="69">
        <f t="shared" si="109"/>
        <v>464.84375</v>
      </c>
      <c r="W77" s="28">
        <f t="shared" si="90"/>
        <v>0</v>
      </c>
      <c r="X77" s="28">
        <f t="shared" si="110"/>
        <v>3551.40625</v>
      </c>
      <c r="Y77" s="69">
        <f t="shared" si="91"/>
        <v>3121.09375</v>
      </c>
      <c r="Z77" s="8">
        <f t="shared" si="111"/>
        <v>47812.5</v>
      </c>
      <c r="AA77" s="7">
        <f t="shared" si="112"/>
        <v>537.09375</v>
      </c>
      <c r="AB77" s="69">
        <f t="shared" si="113"/>
        <v>278.90625</v>
      </c>
      <c r="AC77" s="28">
        <f t="shared" si="92"/>
        <v>0</v>
      </c>
      <c r="AD77" s="28">
        <f t="shared" si="114"/>
        <v>3193.34375</v>
      </c>
      <c r="AE77" s="69">
        <f t="shared" si="93"/>
        <v>2935.15625</v>
      </c>
      <c r="AF77" s="8">
        <f t="shared" si="115"/>
        <v>15937.5</v>
      </c>
      <c r="AG77" s="7">
        <f t="shared" si="116"/>
        <v>179.03125</v>
      </c>
      <c r="AH77" s="69">
        <f t="shared" si="117"/>
        <v>92.96875</v>
      </c>
      <c r="AI77" s="28">
        <f t="shared" si="94"/>
        <v>0</v>
      </c>
      <c r="AJ77" s="28">
        <f t="shared" si="118"/>
        <v>2835.28125</v>
      </c>
      <c r="AK77" s="78">
        <f t="shared" si="95"/>
        <v>2749.21875</v>
      </c>
      <c r="AL77" s="67"/>
      <c r="AM77" s="67"/>
      <c r="AN77" s="67"/>
      <c r="AO77" s="67"/>
      <c r="AP77" s="67"/>
      <c r="AQ77" s="12"/>
      <c r="AR77" s="12"/>
      <c r="AS77" s="12"/>
      <c r="AT77" s="12"/>
      <c r="AU77" s="12"/>
      <c r="AV77" s="12"/>
      <c r="AW77" s="12"/>
      <c r="AX77" s="12"/>
      <c r="AY77" s="12"/>
      <c r="AZ77" s="12"/>
      <c r="BA77" s="12"/>
      <c r="BB77" s="12"/>
      <c r="BC77" s="12"/>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row>
    <row r="78" spans="1:260" s="2" customFormat="1" ht="15" x14ac:dyDescent="0.25">
      <c r="A78" s="61" t="s">
        <v>72</v>
      </c>
      <c r="B78" s="8">
        <f t="shared" si="96"/>
        <v>172656.25</v>
      </c>
      <c r="C78" s="7">
        <f t="shared" si="97"/>
        <v>1939.5052083333333</v>
      </c>
      <c r="D78" s="69">
        <f t="shared" si="98"/>
        <v>1007.1614583333334</v>
      </c>
      <c r="E78" s="28">
        <f t="shared" si="84"/>
        <v>0</v>
      </c>
      <c r="F78" s="28">
        <f t="shared" si="119"/>
        <v>4595.755208333333</v>
      </c>
      <c r="G78" s="69">
        <f t="shared" si="85"/>
        <v>3663.4114583333335</v>
      </c>
      <c r="H78" s="8">
        <f t="shared" si="99"/>
        <v>140781.25</v>
      </c>
      <c r="I78" s="7">
        <f t="shared" si="100"/>
        <v>1581.4427083333333</v>
      </c>
      <c r="J78" s="69">
        <f t="shared" si="101"/>
        <v>821.22395833333337</v>
      </c>
      <c r="K78" s="28">
        <f t="shared" si="86"/>
        <v>0</v>
      </c>
      <c r="L78" s="28">
        <f t="shared" si="102"/>
        <v>4237.692708333333</v>
      </c>
      <c r="M78" s="69">
        <f t="shared" si="87"/>
        <v>3477.4739583333335</v>
      </c>
      <c r="N78" s="8">
        <f t="shared" si="103"/>
        <v>108906.25</v>
      </c>
      <c r="O78" s="7">
        <f t="shared" si="104"/>
        <v>1223.3802083333333</v>
      </c>
      <c r="P78" s="69">
        <f t="shared" si="105"/>
        <v>635.28645833333337</v>
      </c>
      <c r="Q78" s="28">
        <f t="shared" si="88"/>
        <v>0</v>
      </c>
      <c r="R78" s="28">
        <f t="shared" si="106"/>
        <v>3879.630208333333</v>
      </c>
      <c r="S78" s="69">
        <f t="shared" si="89"/>
        <v>3291.5364583333335</v>
      </c>
      <c r="T78" s="8">
        <f t="shared" si="107"/>
        <v>77031.25</v>
      </c>
      <c r="U78" s="7">
        <f t="shared" si="108"/>
        <v>865.31770833333326</v>
      </c>
      <c r="V78" s="69">
        <f t="shared" si="109"/>
        <v>449.34895833333337</v>
      </c>
      <c r="W78" s="28">
        <f t="shared" si="90"/>
        <v>0</v>
      </c>
      <c r="X78" s="28">
        <f t="shared" si="110"/>
        <v>3521.567708333333</v>
      </c>
      <c r="Y78" s="69">
        <f t="shared" si="91"/>
        <v>3105.5989583333335</v>
      </c>
      <c r="Z78" s="8">
        <f t="shared" si="111"/>
        <v>45156.25</v>
      </c>
      <c r="AA78" s="7">
        <f t="shared" si="112"/>
        <v>507.25520833333331</v>
      </c>
      <c r="AB78" s="69">
        <f t="shared" si="113"/>
        <v>263.41145833333337</v>
      </c>
      <c r="AC78" s="28">
        <f t="shared" si="92"/>
        <v>0</v>
      </c>
      <c r="AD78" s="28">
        <f t="shared" si="114"/>
        <v>3163.5052083333335</v>
      </c>
      <c r="AE78" s="69">
        <f t="shared" si="93"/>
        <v>2919.6614583333335</v>
      </c>
      <c r="AF78" s="8">
        <f t="shared" si="115"/>
        <v>13281.25</v>
      </c>
      <c r="AG78" s="7">
        <f t="shared" si="116"/>
        <v>149.19270833333334</v>
      </c>
      <c r="AH78" s="69">
        <f t="shared" si="117"/>
        <v>77.473958333333343</v>
      </c>
      <c r="AI78" s="28">
        <f t="shared" si="94"/>
        <v>0</v>
      </c>
      <c r="AJ78" s="28">
        <f t="shared" si="118"/>
        <v>2805.4427083333335</v>
      </c>
      <c r="AK78" s="78">
        <f t="shared" si="95"/>
        <v>2733.7239583333335</v>
      </c>
      <c r="AL78" s="67"/>
      <c r="AM78" s="67"/>
      <c r="AN78" s="67"/>
      <c r="AO78" s="67"/>
      <c r="AP78" s="67"/>
      <c r="AQ78" s="12"/>
      <c r="AR78" s="12"/>
      <c r="AS78" s="12"/>
      <c r="AT78" s="12"/>
      <c r="AU78" s="12"/>
      <c r="AV78" s="12"/>
      <c r="AW78" s="12"/>
      <c r="AX78" s="12"/>
      <c r="AY78" s="12"/>
      <c r="AZ78" s="12"/>
      <c r="BA78" s="12"/>
      <c r="BB78" s="12"/>
      <c r="BC78" s="12"/>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row>
    <row r="79" spans="1:260" s="2" customFormat="1" ht="15" x14ac:dyDescent="0.25">
      <c r="A79" s="61" t="s">
        <v>73</v>
      </c>
      <c r="B79" s="8">
        <f t="shared" si="96"/>
        <v>170000</v>
      </c>
      <c r="C79" s="7">
        <f t="shared" si="97"/>
        <v>1909.6666666666665</v>
      </c>
      <c r="D79" s="69">
        <f t="shared" si="98"/>
        <v>991.66666666666674</v>
      </c>
      <c r="E79" s="28">
        <f t="shared" si="84"/>
        <v>0</v>
      </c>
      <c r="F79" s="28">
        <f t="shared" si="119"/>
        <v>4565.9166666666661</v>
      </c>
      <c r="G79" s="69">
        <f t="shared" si="85"/>
        <v>3647.916666666667</v>
      </c>
      <c r="H79" s="8">
        <f t="shared" si="99"/>
        <v>138125</v>
      </c>
      <c r="I79" s="7">
        <f t="shared" si="100"/>
        <v>1551.6041666666665</v>
      </c>
      <c r="J79" s="69">
        <f t="shared" si="101"/>
        <v>805.72916666666674</v>
      </c>
      <c r="K79" s="28">
        <f t="shared" si="86"/>
        <v>0</v>
      </c>
      <c r="L79" s="28">
        <f t="shared" si="102"/>
        <v>4207.8541666666661</v>
      </c>
      <c r="M79" s="69">
        <f t="shared" si="87"/>
        <v>3461.979166666667</v>
      </c>
      <c r="N79" s="8">
        <f t="shared" si="103"/>
        <v>106250</v>
      </c>
      <c r="O79" s="7">
        <f t="shared" si="104"/>
        <v>1193.5416666666667</v>
      </c>
      <c r="P79" s="69">
        <f t="shared" si="105"/>
        <v>619.79166666666674</v>
      </c>
      <c r="Q79" s="28">
        <f t="shared" si="88"/>
        <v>0</v>
      </c>
      <c r="R79" s="28">
        <f t="shared" si="106"/>
        <v>3849.791666666667</v>
      </c>
      <c r="S79" s="69">
        <f t="shared" si="89"/>
        <v>3276.041666666667</v>
      </c>
      <c r="T79" s="8">
        <f t="shared" si="107"/>
        <v>74375</v>
      </c>
      <c r="U79" s="7">
        <f t="shared" si="108"/>
        <v>835.47916666666663</v>
      </c>
      <c r="V79" s="69">
        <f t="shared" si="109"/>
        <v>433.85416666666669</v>
      </c>
      <c r="W79" s="28">
        <f t="shared" si="90"/>
        <v>0</v>
      </c>
      <c r="X79" s="28">
        <f t="shared" si="110"/>
        <v>3491.7291666666665</v>
      </c>
      <c r="Y79" s="69">
        <f t="shared" si="91"/>
        <v>3090.1041666666665</v>
      </c>
      <c r="Z79" s="8">
        <f t="shared" si="111"/>
        <v>42500</v>
      </c>
      <c r="AA79" s="7">
        <f t="shared" si="112"/>
        <v>477.41666666666663</v>
      </c>
      <c r="AB79" s="69">
        <f t="shared" si="113"/>
        <v>247.91666666666669</v>
      </c>
      <c r="AC79" s="28">
        <f t="shared" si="92"/>
        <v>0</v>
      </c>
      <c r="AD79" s="28">
        <f t="shared" si="114"/>
        <v>3133.6666666666665</v>
      </c>
      <c r="AE79" s="69">
        <f t="shared" si="93"/>
        <v>2904.1666666666665</v>
      </c>
      <c r="AF79" s="8">
        <f t="shared" si="115"/>
        <v>10625</v>
      </c>
      <c r="AG79" s="7">
        <f t="shared" si="116"/>
        <v>119.35416666666666</v>
      </c>
      <c r="AH79" s="69">
        <f t="shared" si="117"/>
        <v>61.979166666666671</v>
      </c>
      <c r="AI79" s="28">
        <f t="shared" si="94"/>
        <v>0</v>
      </c>
      <c r="AJ79" s="28">
        <f t="shared" si="118"/>
        <v>2775.6041666666665</v>
      </c>
      <c r="AK79" s="78">
        <f t="shared" si="95"/>
        <v>2718.2291666666665</v>
      </c>
      <c r="AL79" s="67"/>
      <c r="AM79" s="67"/>
      <c r="AN79" s="67"/>
      <c r="AO79" s="67"/>
      <c r="AP79" s="67"/>
      <c r="AQ79" s="12"/>
      <c r="AR79" s="12"/>
      <c r="AS79" s="12"/>
      <c r="AT79" s="12"/>
      <c r="AU79" s="12"/>
      <c r="AV79" s="12"/>
      <c r="AW79" s="12"/>
      <c r="AX79" s="12"/>
      <c r="AY79" s="12"/>
      <c r="AZ79" s="12"/>
      <c r="BA79" s="12"/>
      <c r="BB79" s="12"/>
      <c r="BC79" s="12"/>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row>
    <row r="80" spans="1:260" s="2" customFormat="1" ht="15" x14ac:dyDescent="0.25">
      <c r="A80" s="61" t="s">
        <v>74</v>
      </c>
      <c r="B80" s="8">
        <f t="shared" si="96"/>
        <v>167343.75</v>
      </c>
      <c r="C80" s="7">
        <f t="shared" si="97"/>
        <v>1879.828125</v>
      </c>
      <c r="D80" s="69">
        <f t="shared" si="98"/>
        <v>976.171875</v>
      </c>
      <c r="E80" s="28">
        <f t="shared" si="84"/>
        <v>0</v>
      </c>
      <c r="F80" s="28">
        <f t="shared" si="119"/>
        <v>4536.078125</v>
      </c>
      <c r="G80" s="69">
        <f t="shared" si="85"/>
        <v>3632.421875</v>
      </c>
      <c r="H80" s="8">
        <f t="shared" si="99"/>
        <v>135468.75</v>
      </c>
      <c r="I80" s="7">
        <f t="shared" si="100"/>
        <v>1521.765625</v>
      </c>
      <c r="J80" s="69">
        <f t="shared" si="101"/>
        <v>790.234375</v>
      </c>
      <c r="K80" s="28">
        <f t="shared" si="86"/>
        <v>0</v>
      </c>
      <c r="L80" s="28">
        <f t="shared" si="102"/>
        <v>4178.015625</v>
      </c>
      <c r="M80" s="69">
        <f t="shared" si="87"/>
        <v>3446.484375</v>
      </c>
      <c r="N80" s="8">
        <f t="shared" si="103"/>
        <v>103593.75</v>
      </c>
      <c r="O80" s="7">
        <f t="shared" si="104"/>
        <v>1163.703125</v>
      </c>
      <c r="P80" s="69">
        <f t="shared" si="105"/>
        <v>604.296875</v>
      </c>
      <c r="Q80" s="28">
        <f t="shared" si="88"/>
        <v>0</v>
      </c>
      <c r="R80" s="28">
        <f t="shared" si="106"/>
        <v>3819.953125</v>
      </c>
      <c r="S80" s="69">
        <f t="shared" si="89"/>
        <v>3260.546875</v>
      </c>
      <c r="T80" s="8">
        <f t="shared" si="107"/>
        <v>71718.75</v>
      </c>
      <c r="U80" s="7">
        <f t="shared" si="108"/>
        <v>805.640625</v>
      </c>
      <c r="V80" s="69">
        <f t="shared" si="109"/>
        <v>418.359375</v>
      </c>
      <c r="W80" s="28">
        <f t="shared" si="90"/>
        <v>0</v>
      </c>
      <c r="X80" s="28">
        <f t="shared" si="110"/>
        <v>3461.890625</v>
      </c>
      <c r="Y80" s="69">
        <f t="shared" si="91"/>
        <v>3074.609375</v>
      </c>
      <c r="Z80" s="8">
        <f t="shared" si="111"/>
        <v>39843.75</v>
      </c>
      <c r="AA80" s="7">
        <f t="shared" si="112"/>
        <v>447.578125</v>
      </c>
      <c r="AB80" s="69">
        <f t="shared" si="113"/>
        <v>232.421875</v>
      </c>
      <c r="AC80" s="28">
        <f t="shared" si="92"/>
        <v>0</v>
      </c>
      <c r="AD80" s="28">
        <f t="shared" si="114"/>
        <v>3103.828125</v>
      </c>
      <c r="AE80" s="69">
        <f t="shared" si="93"/>
        <v>2888.671875</v>
      </c>
      <c r="AF80" s="8">
        <f t="shared" si="115"/>
        <v>7968.75</v>
      </c>
      <c r="AG80" s="7">
        <f t="shared" si="116"/>
        <v>89.515625</v>
      </c>
      <c r="AH80" s="69">
        <f t="shared" si="117"/>
        <v>46.484375</v>
      </c>
      <c r="AI80" s="28">
        <f t="shared" si="94"/>
        <v>0</v>
      </c>
      <c r="AJ80" s="28">
        <f t="shared" si="118"/>
        <v>2745.765625</v>
      </c>
      <c r="AK80" s="78">
        <f t="shared" si="95"/>
        <v>2702.734375</v>
      </c>
      <c r="AL80" s="67"/>
      <c r="AM80" s="67"/>
      <c r="AN80" s="67"/>
      <c r="AO80" s="67"/>
      <c r="AP80" s="67"/>
      <c r="AQ80" s="12"/>
      <c r="AR80" s="12"/>
      <c r="AS80" s="12"/>
      <c r="AT80" s="12"/>
      <c r="AU80" s="12"/>
      <c r="AV80" s="12"/>
      <c r="AW80" s="12"/>
      <c r="AX80" s="12"/>
      <c r="AY80" s="12"/>
      <c r="AZ80" s="12"/>
      <c r="BA80" s="12"/>
      <c r="BB80" s="12"/>
      <c r="BC80" s="12"/>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row>
    <row r="81" spans="1:260" s="2" customFormat="1" ht="15" x14ac:dyDescent="0.25">
      <c r="A81" s="61" t="s">
        <v>75</v>
      </c>
      <c r="B81" s="8">
        <f t="shared" si="96"/>
        <v>164687.5</v>
      </c>
      <c r="C81" s="7">
        <f t="shared" si="97"/>
        <v>1849.9895833333333</v>
      </c>
      <c r="D81" s="69">
        <f t="shared" si="98"/>
        <v>960.67708333333337</v>
      </c>
      <c r="E81" s="28">
        <f t="shared" si="84"/>
        <v>0</v>
      </c>
      <c r="F81" s="28">
        <f t="shared" si="119"/>
        <v>4506.239583333333</v>
      </c>
      <c r="G81" s="69">
        <f t="shared" si="85"/>
        <v>3616.9270833333335</v>
      </c>
      <c r="H81" s="8">
        <f t="shared" si="99"/>
        <v>132812.5</v>
      </c>
      <c r="I81" s="7">
        <f t="shared" si="100"/>
        <v>1491.9270833333333</v>
      </c>
      <c r="J81" s="69">
        <f t="shared" si="101"/>
        <v>774.73958333333337</v>
      </c>
      <c r="K81" s="28">
        <f t="shared" si="86"/>
        <v>0</v>
      </c>
      <c r="L81" s="28">
        <f t="shared" si="102"/>
        <v>4148.177083333333</v>
      </c>
      <c r="M81" s="69">
        <f t="shared" si="87"/>
        <v>3430.9895833333335</v>
      </c>
      <c r="N81" s="8">
        <f t="shared" si="103"/>
        <v>100937.5</v>
      </c>
      <c r="O81" s="7">
        <f t="shared" si="104"/>
        <v>1133.8645833333333</v>
      </c>
      <c r="P81" s="69">
        <f t="shared" si="105"/>
        <v>588.80208333333337</v>
      </c>
      <c r="Q81" s="28">
        <f t="shared" si="88"/>
        <v>0</v>
      </c>
      <c r="R81" s="28">
        <f t="shared" si="106"/>
        <v>3790.114583333333</v>
      </c>
      <c r="S81" s="69">
        <f t="shared" si="89"/>
        <v>3245.0520833333335</v>
      </c>
      <c r="T81" s="8">
        <f t="shared" si="107"/>
        <v>69062.5</v>
      </c>
      <c r="U81" s="7">
        <f t="shared" si="108"/>
        <v>775.80208333333326</v>
      </c>
      <c r="V81" s="69">
        <f t="shared" si="109"/>
        <v>402.86458333333337</v>
      </c>
      <c r="W81" s="28">
        <f t="shared" si="90"/>
        <v>0</v>
      </c>
      <c r="X81" s="28">
        <f t="shared" si="110"/>
        <v>3432.052083333333</v>
      </c>
      <c r="Y81" s="69">
        <f t="shared" si="91"/>
        <v>3059.1145833333335</v>
      </c>
      <c r="Z81" s="8">
        <f t="shared" si="111"/>
        <v>37187.5</v>
      </c>
      <c r="AA81" s="7">
        <f t="shared" si="112"/>
        <v>417.73958333333331</v>
      </c>
      <c r="AB81" s="69">
        <f t="shared" si="113"/>
        <v>216.92708333333334</v>
      </c>
      <c r="AC81" s="28">
        <f t="shared" si="92"/>
        <v>0</v>
      </c>
      <c r="AD81" s="28">
        <f t="shared" si="114"/>
        <v>3073.9895833333335</v>
      </c>
      <c r="AE81" s="69">
        <f t="shared" si="93"/>
        <v>2873.1770833333335</v>
      </c>
      <c r="AF81" s="8">
        <f t="shared" si="115"/>
        <v>5312.5</v>
      </c>
      <c r="AG81" s="7">
        <f t="shared" si="116"/>
        <v>59.677083333333329</v>
      </c>
      <c r="AH81" s="69">
        <f t="shared" si="117"/>
        <v>30.989583333333336</v>
      </c>
      <c r="AI81" s="28">
        <f t="shared" si="94"/>
        <v>0</v>
      </c>
      <c r="AJ81" s="28">
        <f t="shared" si="118"/>
        <v>2715.9270833333335</v>
      </c>
      <c r="AK81" s="78">
        <f t="shared" si="95"/>
        <v>2687.2395833333335</v>
      </c>
      <c r="AL81" s="67"/>
      <c r="AM81" s="67"/>
      <c r="AN81" s="67"/>
      <c r="AO81" s="67"/>
      <c r="AP81" s="67"/>
      <c r="AQ81" s="12"/>
      <c r="AR81" s="12"/>
      <c r="AS81" s="12"/>
      <c r="AT81" s="12"/>
      <c r="AU81" s="12"/>
      <c r="AV81" s="12"/>
      <c r="AW81" s="12"/>
      <c r="AX81" s="12"/>
      <c r="AY81" s="12"/>
      <c r="AZ81" s="12"/>
      <c r="BA81" s="12"/>
      <c r="BB81" s="12"/>
      <c r="BC81" s="12"/>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row>
    <row r="82" spans="1:260" s="2" customFormat="1" ht="15" x14ac:dyDescent="0.25">
      <c r="A82" s="61" t="s">
        <v>76</v>
      </c>
      <c r="B82" s="8">
        <f t="shared" si="96"/>
        <v>162031.25</v>
      </c>
      <c r="C82" s="7">
        <f t="shared" si="97"/>
        <v>1820.1510416666665</v>
      </c>
      <c r="D82" s="69">
        <f t="shared" si="98"/>
        <v>945.18229166666674</v>
      </c>
      <c r="E82" s="28">
        <f t="shared" si="84"/>
        <v>0</v>
      </c>
      <c r="F82" s="28">
        <f t="shared" si="119"/>
        <v>4476.4010416666661</v>
      </c>
      <c r="G82" s="69">
        <f t="shared" si="85"/>
        <v>3601.432291666667</v>
      </c>
      <c r="H82" s="8">
        <f t="shared" si="99"/>
        <v>130156.25</v>
      </c>
      <c r="I82" s="7">
        <f t="shared" si="100"/>
        <v>1462.0885416666665</v>
      </c>
      <c r="J82" s="69">
        <f t="shared" si="101"/>
        <v>759.24479166666674</v>
      </c>
      <c r="K82" s="28">
        <f t="shared" si="86"/>
        <v>0</v>
      </c>
      <c r="L82" s="28">
        <f t="shared" si="102"/>
        <v>4118.3385416666661</v>
      </c>
      <c r="M82" s="69">
        <f t="shared" si="87"/>
        <v>3415.494791666667</v>
      </c>
      <c r="N82" s="8">
        <f t="shared" si="103"/>
        <v>98281.25</v>
      </c>
      <c r="O82" s="7">
        <f t="shared" si="104"/>
        <v>1104.0260416666667</v>
      </c>
      <c r="P82" s="69">
        <f t="shared" si="105"/>
        <v>573.30729166666674</v>
      </c>
      <c r="Q82" s="28">
        <f t="shared" si="88"/>
        <v>0</v>
      </c>
      <c r="R82" s="28">
        <f t="shared" si="106"/>
        <v>3760.276041666667</v>
      </c>
      <c r="S82" s="69">
        <f t="shared" si="89"/>
        <v>3229.557291666667</v>
      </c>
      <c r="T82" s="8">
        <f t="shared" si="107"/>
        <v>66406.25</v>
      </c>
      <c r="U82" s="7">
        <f t="shared" si="108"/>
        <v>745.96354166666663</v>
      </c>
      <c r="V82" s="69">
        <f t="shared" si="109"/>
        <v>387.36979166666669</v>
      </c>
      <c r="W82" s="28">
        <f t="shared" si="90"/>
        <v>0</v>
      </c>
      <c r="X82" s="28">
        <f t="shared" si="110"/>
        <v>3402.2135416666665</v>
      </c>
      <c r="Y82" s="69">
        <f t="shared" si="91"/>
        <v>3043.6197916666665</v>
      </c>
      <c r="Z82" s="8">
        <f t="shared" si="111"/>
        <v>34531.25</v>
      </c>
      <c r="AA82" s="7">
        <f t="shared" si="112"/>
        <v>387.90104166666663</v>
      </c>
      <c r="AB82" s="69">
        <f t="shared" si="113"/>
        <v>201.43229166666669</v>
      </c>
      <c r="AC82" s="28">
        <f t="shared" si="92"/>
        <v>0</v>
      </c>
      <c r="AD82" s="28">
        <f t="shared" si="114"/>
        <v>3044.1510416666665</v>
      </c>
      <c r="AE82" s="69">
        <f t="shared" si="93"/>
        <v>2857.6822916666665</v>
      </c>
      <c r="AF82" s="8">
        <f t="shared" si="115"/>
        <v>2656.25</v>
      </c>
      <c r="AG82" s="7">
        <f t="shared" si="116"/>
        <v>29.838541666666664</v>
      </c>
      <c r="AH82" s="69">
        <f t="shared" si="117"/>
        <v>15.494791666666668</v>
      </c>
      <c r="AI82" s="28">
        <f t="shared" si="94"/>
        <v>3430</v>
      </c>
      <c r="AJ82" s="28">
        <f t="shared" si="118"/>
        <v>6116.0885416666661</v>
      </c>
      <c r="AK82" s="78">
        <f t="shared" si="95"/>
        <v>6101.7447916666661</v>
      </c>
      <c r="AL82" s="67"/>
      <c r="AM82" s="67"/>
      <c r="AN82" s="67"/>
      <c r="AO82" s="67"/>
      <c r="AP82" s="67"/>
      <c r="AQ82" s="12"/>
      <c r="AR82" s="12"/>
      <c r="AS82" s="12"/>
      <c r="AT82" s="12"/>
      <c r="AU82" s="12"/>
      <c r="AV82" s="12"/>
      <c r="AW82" s="12"/>
      <c r="AX82" s="12"/>
      <c r="AY82" s="12"/>
      <c r="AZ82" s="12"/>
      <c r="BA82" s="12"/>
      <c r="BB82" s="12"/>
      <c r="BC82" s="1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row>
    <row r="83" spans="1:260" s="2" customFormat="1" ht="15.75" thickBot="1" x14ac:dyDescent="0.3">
      <c r="A83" s="29" t="s">
        <v>19</v>
      </c>
      <c r="B83" s="10"/>
      <c r="C83" s="11">
        <f>SUM(C71:C82)</f>
        <v>23811.15625</v>
      </c>
      <c r="D83" s="70">
        <f>SUM(D71:D82)</f>
        <v>12364.84375</v>
      </c>
      <c r="E83" s="30">
        <f>SUM(E71:E82)</f>
        <v>3056.25</v>
      </c>
      <c r="F83" s="30">
        <f>SUM(F71:F82)</f>
        <v>58742.40625</v>
      </c>
      <c r="G83" s="71">
        <f>SUM(G71:G82)</f>
        <v>47296.09375</v>
      </c>
      <c r="H83" s="10"/>
      <c r="I83" s="11">
        <f>SUM(I71:I82)</f>
        <v>19514.40625</v>
      </c>
      <c r="J83" s="70">
        <f>SUM(J71:J82)</f>
        <v>10133.59375</v>
      </c>
      <c r="K83" s="30">
        <f>SUM(K71:K82)</f>
        <v>2896.875</v>
      </c>
      <c r="L83" s="30">
        <f>SUM(L71:L82)</f>
        <v>54286.28125</v>
      </c>
      <c r="M83" s="71">
        <f>SUM(M71:M82)</f>
        <v>44905.46875</v>
      </c>
      <c r="N83" s="10"/>
      <c r="O83" s="11">
        <f>SUM(O71:O82)</f>
        <v>15217.65625</v>
      </c>
      <c r="P83" s="70">
        <f>SUM(P71:P82)</f>
        <v>7902.34375</v>
      </c>
      <c r="Q83" s="30">
        <f>SUM(Q71:Q82)</f>
        <v>2737.5</v>
      </c>
      <c r="R83" s="30">
        <f>SUM(R71:R82)</f>
        <v>49830.15625</v>
      </c>
      <c r="S83" s="71">
        <f>SUM(S71:S82)</f>
        <v>42514.84375</v>
      </c>
      <c r="T83" s="10"/>
      <c r="U83" s="11">
        <f>SUM(U71:U82)</f>
        <v>10920.90625</v>
      </c>
      <c r="V83" s="70">
        <f>SUM(V71:V82)</f>
        <v>5671.09375</v>
      </c>
      <c r="W83" s="30">
        <f>SUM(W71:W82)</f>
        <v>2578.125</v>
      </c>
      <c r="X83" s="30">
        <f>SUM(X71:X82)</f>
        <v>45374.03125</v>
      </c>
      <c r="Y83" s="71">
        <f>SUM(Y71:Y82)</f>
        <v>40124.21875</v>
      </c>
      <c r="Z83" s="10"/>
      <c r="AA83" s="11">
        <f>SUM(AA71:AA82)</f>
        <v>6624.15625</v>
      </c>
      <c r="AB83" s="70">
        <f>SUM(AB71:AB82)</f>
        <v>3439.84375</v>
      </c>
      <c r="AC83" s="30">
        <f>SUM(AC71:AC82)</f>
        <v>2418.75</v>
      </c>
      <c r="AD83" s="30">
        <f>SUM(AD71:AD82)</f>
        <v>40917.90625</v>
      </c>
      <c r="AE83" s="71">
        <f>SUM(AE71:AE82)</f>
        <v>37733.59375</v>
      </c>
      <c r="AF83" s="10"/>
      <c r="AG83" s="11">
        <f>SUM(AG71:AG82)</f>
        <v>2327.40625</v>
      </c>
      <c r="AH83" s="70">
        <f>SUM(AH71:AH82)</f>
        <v>1208.59375</v>
      </c>
      <c r="AI83" s="30">
        <f>SUM(AI71:AI82)</f>
        <v>5689.375</v>
      </c>
      <c r="AJ83" s="30">
        <f>SUM(AJ71:AJ82)</f>
        <v>39891.78125</v>
      </c>
      <c r="AK83" s="83">
        <f>SUM(AK71:AK82)</f>
        <v>38772.96875</v>
      </c>
      <c r="AL83" s="13"/>
      <c r="AM83" s="13"/>
      <c r="AN83" s="13"/>
      <c r="AO83" s="12"/>
      <c r="AP83" s="12"/>
      <c r="AQ83" s="12"/>
      <c r="AR83" s="12"/>
      <c r="AS83" s="12"/>
      <c r="AT83" s="12"/>
      <c r="AU83" s="12"/>
      <c r="AV83" s="12"/>
      <c r="AW83" s="12"/>
      <c r="AX83" s="12"/>
      <c r="AY83" s="12"/>
      <c r="AZ83" s="12"/>
      <c r="BA83" s="12"/>
      <c r="BB83" s="12"/>
      <c r="BC83" s="12"/>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row>
    <row r="84" spans="1:260" s="2" customFormat="1" ht="33.75" customHeight="1" x14ac:dyDescent="0.25">
      <c r="A84" s="41"/>
      <c r="B84" s="41"/>
      <c r="C84" s="41"/>
      <c r="D84" s="41"/>
      <c r="E84" s="41"/>
      <c r="F84" s="41"/>
      <c r="G84" s="41"/>
      <c r="H84" s="41"/>
      <c r="I84" s="41"/>
      <c r="J84" s="41"/>
      <c r="K84" s="41"/>
      <c r="L84" s="41"/>
      <c r="M84" s="41"/>
      <c r="N84" s="226" t="s">
        <v>101</v>
      </c>
      <c r="O84" s="226"/>
      <c r="P84" s="41"/>
      <c r="Q84" s="41"/>
      <c r="R84" s="41"/>
      <c r="S84" s="41"/>
      <c r="T84" s="41"/>
      <c r="U84" s="41"/>
      <c r="V84" s="41"/>
      <c r="W84" s="41"/>
      <c r="X84" s="41"/>
      <c r="Y84" s="41"/>
      <c r="Z84" s="41"/>
      <c r="AA84" s="41"/>
      <c r="AB84" s="41"/>
      <c r="AC84" s="41"/>
      <c r="AD84" s="41"/>
      <c r="AE84" s="41"/>
      <c r="AF84" s="41"/>
      <c r="AG84" s="41"/>
      <c r="AH84" s="41"/>
      <c r="AI84" s="41"/>
      <c r="AJ84" s="41"/>
      <c r="AK84" s="41"/>
      <c r="AL84" s="80"/>
      <c r="AM84" s="80"/>
      <c r="AN84" s="80"/>
      <c r="AO84" s="80"/>
      <c r="AP84" s="12"/>
      <c r="AQ84" s="19"/>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row>
    <row r="85" spans="1:260" s="2" customFormat="1" ht="45" x14ac:dyDescent="0.25">
      <c r="A85" s="41"/>
      <c r="B85" s="41"/>
      <c r="C85" s="41"/>
      <c r="D85" s="41"/>
      <c r="E85" s="41"/>
      <c r="F85" s="41"/>
      <c r="G85" s="41"/>
      <c r="H85" s="41"/>
      <c r="I85" s="41"/>
      <c r="J85" s="41"/>
      <c r="K85" s="41"/>
      <c r="L85" s="41"/>
      <c r="M85" s="41"/>
      <c r="N85" s="88" t="s">
        <v>99</v>
      </c>
      <c r="O85" s="89" t="s">
        <v>100</v>
      </c>
      <c r="P85" s="41"/>
      <c r="Q85" s="41"/>
      <c r="R85" s="41"/>
      <c r="S85" s="41"/>
      <c r="T85" s="41"/>
      <c r="U85" s="41"/>
      <c r="V85" s="41"/>
      <c r="W85" s="41"/>
      <c r="X85" s="41"/>
      <c r="Y85" s="41"/>
      <c r="Z85" s="41"/>
      <c r="AA85" s="41"/>
      <c r="AB85" s="41"/>
      <c r="AC85" s="41"/>
      <c r="AD85" s="41"/>
      <c r="AE85" s="41"/>
      <c r="AF85" s="41"/>
      <c r="AG85" s="41"/>
      <c r="AH85" s="41"/>
      <c r="AI85" s="41"/>
      <c r="AJ85" s="41"/>
      <c r="AK85" s="41"/>
      <c r="AL85" s="80"/>
      <c r="AM85" s="80"/>
      <c r="AN85" s="80"/>
      <c r="AO85" s="80"/>
      <c r="AP85" s="12"/>
      <c r="AQ85" s="19"/>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row>
    <row r="86" spans="1:260" s="2" customFormat="1" ht="42.75" customHeight="1" x14ac:dyDescent="0.25">
      <c r="A86" s="146" t="s">
        <v>106</v>
      </c>
      <c r="B86" s="146"/>
      <c r="C86" s="146"/>
      <c r="D86" s="146"/>
      <c r="E86" s="146"/>
      <c r="F86" s="146"/>
      <c r="G86" s="146"/>
      <c r="H86" s="146"/>
      <c r="I86" s="146"/>
      <c r="J86" s="146"/>
      <c r="K86" s="146"/>
      <c r="L86" s="146"/>
      <c r="M86" s="146"/>
      <c r="N86" s="40">
        <f>N87+N88</f>
        <v>972086.875</v>
      </c>
      <c r="O86" s="86">
        <f>O87+O88</f>
        <v>557265.625</v>
      </c>
      <c r="P86" s="41"/>
      <c r="Q86" s="41"/>
      <c r="R86" s="41"/>
      <c r="S86" s="41"/>
      <c r="T86" s="41"/>
      <c r="U86" s="41"/>
      <c r="V86" s="41"/>
      <c r="W86" s="41"/>
      <c r="X86" s="41"/>
      <c r="Y86" s="41"/>
      <c r="Z86" s="41"/>
      <c r="AA86" s="41"/>
      <c r="AB86" s="41"/>
      <c r="AC86" s="41"/>
      <c r="AD86" s="41"/>
      <c r="AE86" s="41"/>
      <c r="AF86" s="41"/>
      <c r="AG86" s="41"/>
      <c r="AH86" s="41"/>
      <c r="AI86" s="41"/>
      <c r="AJ86" s="41"/>
      <c r="AK86" s="41"/>
      <c r="AL86" s="80"/>
      <c r="AM86" s="80"/>
      <c r="AN86" s="80"/>
      <c r="AO86" s="80"/>
      <c r="AP86" s="12"/>
      <c r="AQ86" s="19"/>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row>
    <row r="87" spans="1:260" s="2" customFormat="1" ht="30.75" customHeight="1" x14ac:dyDescent="0.25">
      <c r="A87" s="146" t="s">
        <v>107</v>
      </c>
      <c r="B87" s="146"/>
      <c r="C87" s="146"/>
      <c r="D87" s="146"/>
      <c r="E87" s="146"/>
      <c r="F87" s="146"/>
      <c r="G87" s="146"/>
      <c r="H87" s="146"/>
      <c r="I87" s="146"/>
      <c r="J87" s="146"/>
      <c r="K87" s="146"/>
      <c r="L87" s="146"/>
      <c r="M87" s="146"/>
      <c r="N87" s="40">
        <f>C53+I53+O53+U53+AA53+AG53+AM53+C68+I68+O68+U68+AA68+AG68+AM68+C83+I83+O83+U83+AA83+AG83+AM83+$M$23*sumkred2+$M$24+$M$25*sumkred2</f>
        <v>866118.125</v>
      </c>
      <c r="O87" s="86">
        <f>D53+J53+P53+V53+AB53+AH53+AN53+D68+J68+P68+V68+AB68+AH68+AN68+D83+J83+P83+V83+AB83+AH83+AN83+$M$23*sumkred2+$M$24+$M$25*sumkred2</f>
        <v>451296.875</v>
      </c>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row>
    <row r="88" spans="1:260" s="2" customFormat="1" ht="30.75" customHeight="1" x14ac:dyDescent="0.25">
      <c r="A88" s="146" t="s">
        <v>108</v>
      </c>
      <c r="B88" s="146"/>
      <c r="C88" s="146"/>
      <c r="D88" s="146"/>
      <c r="E88" s="146"/>
      <c r="F88" s="146"/>
      <c r="G88" s="146"/>
      <c r="H88" s="146"/>
      <c r="I88" s="146"/>
      <c r="J88" s="146"/>
      <c r="K88" s="146"/>
      <c r="L88" s="146"/>
      <c r="M88" s="146"/>
      <c r="N88" s="40">
        <f>E53+K53+Q53+W53+AC53+AI53+AO53+E68+K68+Q68+W68+AC68+AI68+AO68+E83+K83+Q83+W83+AC83+AI83+AO83-($M$23*sumkred2+$M$24+$M$25*sumkred2)</f>
        <v>105968.75</v>
      </c>
      <c r="O88" s="86">
        <f>E53+K53+Q53+W53+AC53+AI53+AO53+E68+K68+Q68+W68+AC68+AI68+AO68+E83+K83+Q83+W83+AC83+AI83+AO83-($M$23*sumkred2+$M$24+$M$25*sumkred2)</f>
        <v>105968.75</v>
      </c>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row>
    <row r="89" spans="1:260" s="2" customFormat="1" ht="29.25" customHeight="1" x14ac:dyDescent="0.25">
      <c r="A89" s="146" t="s">
        <v>5</v>
      </c>
      <c r="B89" s="146"/>
      <c r="C89" s="146"/>
      <c r="D89" s="146"/>
      <c r="E89" s="146"/>
      <c r="F89" s="146"/>
      <c r="G89" s="146"/>
      <c r="H89" s="146"/>
      <c r="I89" s="146"/>
      <c r="J89" s="146"/>
      <c r="K89" s="146"/>
      <c r="L89" s="146"/>
      <c r="M89" s="146"/>
      <c r="N89" s="40">
        <f>F53+L53+R53+X53+AD53+AJ53+AP53+F68+L68+R68+X68+AD68+AJ68+AP68+F83+L83+R83+X83+AD83+AJ83+AP83</f>
        <v>1609586.875</v>
      </c>
      <c r="O89" s="86">
        <f>G53+M53+S53+Y53+AE53+AK53+AQ53+G68+M68+S68+Y68+AE68+AK68+AQ68+G83+M83+S83+Y83+AE83+AK83+AQ83</f>
        <v>1194765.625</v>
      </c>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row>
    <row r="90" spans="1:260" s="2" customFormat="1" ht="25.5" customHeight="1" x14ac:dyDescent="0.25">
      <c r="A90" s="223" t="s">
        <v>77</v>
      </c>
      <c r="B90" s="223"/>
      <c r="C90" s="223"/>
      <c r="D90" s="223"/>
      <c r="E90" s="223"/>
      <c r="F90" s="223"/>
      <c r="G90" s="223"/>
      <c r="H90" s="223"/>
      <c r="I90" s="223"/>
      <c r="J90" s="223"/>
      <c r="K90" s="223"/>
      <c r="L90" s="223"/>
      <c r="M90" s="223"/>
      <c r="N90" s="52">
        <f ca="1">XIRR(C100:C340,B100:B340)</f>
        <v>0.16745375990867614</v>
      </c>
      <c r="O90" s="87">
        <f ca="1">XIRR(D100:D340,B100:B340)</f>
        <v>9.2438450455665594E-2</v>
      </c>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row>
    <row r="91" spans="1:260" s="2" customFormat="1" ht="45.75" customHeight="1" x14ac:dyDescent="0.25">
      <c r="A91" s="146" t="s">
        <v>78</v>
      </c>
      <c r="B91" s="146"/>
      <c r="C91" s="146"/>
      <c r="D91" s="146"/>
      <c r="E91" s="146"/>
      <c r="F91" s="146"/>
      <c r="G91" s="146"/>
      <c r="H91" s="146"/>
      <c r="I91" s="146"/>
      <c r="J91" s="146"/>
      <c r="K91" s="146"/>
      <c r="L91" s="146"/>
      <c r="M91" s="146"/>
      <c r="N91" s="146"/>
      <c r="O91" s="224"/>
      <c r="P91" s="224"/>
      <c r="Q91" s="224"/>
      <c r="R91" s="224"/>
      <c r="S91" s="72"/>
      <c r="T91" s="41"/>
      <c r="U91" s="41"/>
      <c r="V91" s="41"/>
      <c r="W91" s="41"/>
      <c r="X91" s="41"/>
      <c r="Y91" s="41"/>
      <c r="Z91" s="41"/>
      <c r="AA91" s="41"/>
      <c r="AB91" s="41"/>
      <c r="AC91" s="41"/>
      <c r="AD91" s="41"/>
      <c r="AE91" s="41"/>
      <c r="AF91" s="41"/>
      <c r="AG91" s="41"/>
      <c r="AH91" s="41"/>
      <c r="AI91" s="41"/>
      <c r="AJ91" s="41"/>
      <c r="AK91" s="41"/>
      <c r="AL91" s="41"/>
      <c r="AM91" s="41"/>
      <c r="AN91" s="41"/>
      <c r="AO91" s="4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row>
    <row r="92" spans="1:260" s="2" customFormat="1" ht="54" customHeight="1" x14ac:dyDescent="0.25">
      <c r="A92" s="146" t="s">
        <v>79</v>
      </c>
      <c r="B92" s="146"/>
      <c r="C92" s="146"/>
      <c r="D92" s="146"/>
      <c r="E92" s="146"/>
      <c r="F92" s="146"/>
      <c r="G92" s="146"/>
      <c r="H92" s="146"/>
      <c r="I92" s="146"/>
      <c r="J92" s="146"/>
      <c r="K92" s="146"/>
      <c r="L92" s="146"/>
      <c r="M92" s="146"/>
      <c r="N92" s="146"/>
      <c r="O92" s="146"/>
      <c r="P92" s="146"/>
      <c r="Q92" s="146"/>
      <c r="R92" s="146"/>
      <c r="S92" s="73"/>
      <c r="T92" s="41"/>
      <c r="U92" s="41"/>
      <c r="V92" s="41"/>
      <c r="W92" s="41"/>
      <c r="X92" s="41"/>
      <c r="Y92" s="41"/>
      <c r="Z92" s="41"/>
      <c r="AA92" s="41"/>
      <c r="AB92" s="41"/>
      <c r="AC92" s="41"/>
      <c r="AD92" s="41"/>
      <c r="AE92" s="41"/>
      <c r="AF92" s="41"/>
      <c r="AG92" s="41"/>
      <c r="AH92" s="41"/>
      <c r="AI92" s="41"/>
      <c r="AJ92" s="41"/>
      <c r="AK92" s="41"/>
      <c r="AL92" s="41"/>
      <c r="AM92" s="41"/>
      <c r="AN92" s="41"/>
      <c r="AO92" s="41"/>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row>
    <row r="93" spans="1:260" s="2" customFormat="1" ht="39.75" customHeight="1" x14ac:dyDescent="0.25">
      <c r="A93" s="146" t="s">
        <v>80</v>
      </c>
      <c r="B93" s="146"/>
      <c r="C93" s="146"/>
      <c r="D93" s="146"/>
      <c r="E93" s="146"/>
      <c r="F93" s="146"/>
      <c r="G93" s="146"/>
      <c r="H93" s="146"/>
      <c r="I93" s="146"/>
      <c r="J93" s="146"/>
      <c r="K93" s="146"/>
      <c r="L93" s="146"/>
      <c r="M93" s="146"/>
      <c r="N93" s="146"/>
      <c r="O93" s="146"/>
      <c r="P93" s="146"/>
      <c r="Q93" s="146"/>
      <c r="R93" s="146"/>
      <c r="S93" s="73"/>
      <c r="T93" s="41"/>
      <c r="U93" s="41"/>
      <c r="V93" s="41"/>
      <c r="W93" s="41"/>
      <c r="X93" s="41"/>
      <c r="Y93" s="41"/>
      <c r="Z93" s="41"/>
      <c r="AA93" s="41"/>
      <c r="AB93" s="41"/>
      <c r="AC93" s="41"/>
      <c r="AD93" s="41"/>
      <c r="AE93" s="41"/>
      <c r="AF93" s="41"/>
      <c r="AG93" s="41"/>
      <c r="AH93" s="41"/>
      <c r="AI93" s="41"/>
      <c r="AJ93" s="41"/>
      <c r="AK93" s="41"/>
      <c r="AL93" s="41"/>
      <c r="AM93" s="41"/>
      <c r="AN93" s="41"/>
      <c r="AO93" s="41"/>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row>
    <row r="94" spans="1:260" s="2" customFormat="1" ht="15" customHeight="1" x14ac:dyDescent="0.2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row>
    <row r="95" spans="1:260" s="2" customFormat="1" ht="33.75" customHeight="1" x14ac:dyDescent="0.25">
      <c r="A95" s="147" t="s">
        <v>9</v>
      </c>
      <c r="B95" s="147"/>
      <c r="C95" s="225">
        <f ca="1">TODAY()</f>
        <v>45392</v>
      </c>
      <c r="D95" s="225"/>
      <c r="E95" s="225"/>
      <c r="F95" s="225"/>
      <c r="G95" s="225"/>
      <c r="H95" s="225"/>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row>
    <row r="96" spans="1:260" ht="15"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row>
    <row r="97" spans="1:259" s="2" customFormat="1" ht="30" customHeight="1" x14ac:dyDescent="0.25">
      <c r="A97" s="149" t="s">
        <v>10</v>
      </c>
      <c r="B97" s="149"/>
      <c r="C97" s="150"/>
      <c r="D97" s="150"/>
      <c r="E97" s="150"/>
      <c r="F97" s="150"/>
      <c r="G97" s="150"/>
      <c r="H97" s="150"/>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row>
    <row r="98" spans="1:259" s="2" customFormat="1" ht="15.75" customHeight="1" x14ac:dyDescent="0.25">
      <c r="A98" s="149"/>
      <c r="B98" s="149"/>
      <c r="C98" s="147" t="s">
        <v>46</v>
      </c>
      <c r="D98" s="147"/>
      <c r="E98" s="147"/>
      <c r="F98" s="147"/>
      <c r="G98" s="147"/>
      <c r="H98" s="147"/>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row>
    <row r="100" spans="1:259" s="2" customFormat="1" ht="15" hidden="1" x14ac:dyDescent="0.25">
      <c r="B100" s="36">
        <f ca="1">TODAY()</f>
        <v>45392</v>
      </c>
      <c r="C100" s="23">
        <f>-sumkred2+E41</f>
        <v>-601955</v>
      </c>
      <c r="D100" s="23">
        <f>-sumkred2+E41</f>
        <v>-601955</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row>
    <row r="101" spans="1:259" s="2" customFormat="1" ht="15" hidden="1" x14ac:dyDescent="0.25">
      <c r="A101" s="4">
        <v>1</v>
      </c>
      <c r="B101" s="37">
        <f ca="1">EDATE(B100,1)</f>
        <v>45422</v>
      </c>
      <c r="C101" s="38">
        <f>F41-E41</f>
        <v>9817.5</v>
      </c>
      <c r="D101" s="38">
        <f>G41-E41</f>
        <v>6375</v>
      </c>
      <c r="E101" s="23"/>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row>
    <row r="102" spans="1:259" s="2" customFormat="1" ht="15" hidden="1" x14ac:dyDescent="0.25">
      <c r="A102" s="4">
        <v>2</v>
      </c>
      <c r="B102" s="37">
        <f ca="1">EDATE(B101,1)</f>
        <v>45453</v>
      </c>
      <c r="C102" s="38">
        <f t="shared" ref="C102:D112" si="120">F42</f>
        <v>9787.6614583333321</v>
      </c>
      <c r="D102" s="38">
        <f t="shared" si="120"/>
        <v>6359.5052083333339</v>
      </c>
      <c r="E102" s="2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row>
    <row r="103" spans="1:259" s="2" customFormat="1" ht="15" hidden="1" x14ac:dyDescent="0.25">
      <c r="A103" s="4">
        <v>3</v>
      </c>
      <c r="B103" s="37">
        <f t="shared" ref="B103:B166" ca="1" si="121">EDATE(B102,1)</f>
        <v>45483</v>
      </c>
      <c r="C103" s="38">
        <f t="shared" si="120"/>
        <v>9757.8229166666661</v>
      </c>
      <c r="D103" s="38">
        <f t="shared" si="120"/>
        <v>6344.010416666667</v>
      </c>
      <c r="E103" s="2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row>
    <row r="104" spans="1:259" s="2" customFormat="1" ht="15" hidden="1" x14ac:dyDescent="0.25">
      <c r="A104" s="4">
        <v>4</v>
      </c>
      <c r="B104" s="37">
        <f t="shared" ca="1" si="121"/>
        <v>45514</v>
      </c>
      <c r="C104" s="38">
        <f t="shared" si="120"/>
        <v>9727.984375</v>
      </c>
      <c r="D104" s="38">
        <f t="shared" si="120"/>
        <v>6328.515625</v>
      </c>
      <c r="E104" s="23"/>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row>
    <row r="105" spans="1:259" s="2" customFormat="1" ht="15" hidden="1" x14ac:dyDescent="0.25">
      <c r="A105" s="4">
        <v>5</v>
      </c>
      <c r="B105" s="37">
        <f t="shared" ca="1" si="121"/>
        <v>45545</v>
      </c>
      <c r="C105" s="38">
        <f t="shared" si="120"/>
        <v>9698.1458333333321</v>
      </c>
      <c r="D105" s="38">
        <f t="shared" si="120"/>
        <v>6313.0208333333339</v>
      </c>
      <c r="E105" s="2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row>
    <row r="106" spans="1:259" s="2" customFormat="1" ht="15" hidden="1" x14ac:dyDescent="0.25">
      <c r="A106" s="4">
        <v>6</v>
      </c>
      <c r="B106" s="37">
        <f t="shared" ca="1" si="121"/>
        <v>45575</v>
      </c>
      <c r="C106" s="38">
        <f t="shared" si="120"/>
        <v>9668.3072916666661</v>
      </c>
      <c r="D106" s="38">
        <f t="shared" si="120"/>
        <v>6297.526041666667</v>
      </c>
      <c r="E106" s="23"/>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row>
    <row r="107" spans="1:259" s="2" customFormat="1" ht="15" hidden="1" x14ac:dyDescent="0.25">
      <c r="A107" s="4">
        <v>7</v>
      </c>
      <c r="B107" s="37">
        <f t="shared" ca="1" si="121"/>
        <v>45606</v>
      </c>
      <c r="C107" s="38">
        <f t="shared" si="120"/>
        <v>9638.46875</v>
      </c>
      <c r="D107" s="38">
        <f t="shared" si="120"/>
        <v>6282.03125</v>
      </c>
      <c r="E107" s="2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row>
    <row r="108" spans="1:259" s="2" customFormat="1" ht="15" hidden="1" x14ac:dyDescent="0.25">
      <c r="A108" s="4">
        <v>8</v>
      </c>
      <c r="B108" s="37">
        <f t="shared" ca="1" si="121"/>
        <v>45636</v>
      </c>
      <c r="C108" s="38">
        <f t="shared" si="120"/>
        <v>9608.6302083333321</v>
      </c>
      <c r="D108" s="38">
        <f t="shared" si="120"/>
        <v>6266.5364583333339</v>
      </c>
      <c r="E108" s="23"/>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row>
    <row r="109" spans="1:259" s="2" customFormat="1" ht="15" hidden="1" x14ac:dyDescent="0.25">
      <c r="A109" s="4">
        <v>9</v>
      </c>
      <c r="B109" s="37">
        <f t="shared" ca="1" si="121"/>
        <v>45667</v>
      </c>
      <c r="C109" s="38">
        <f t="shared" si="120"/>
        <v>9578.7916666666661</v>
      </c>
      <c r="D109" s="38">
        <f t="shared" si="120"/>
        <v>6251.041666666667</v>
      </c>
      <c r="E109" s="23"/>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row>
    <row r="110" spans="1:259" s="2" customFormat="1" ht="15" hidden="1" x14ac:dyDescent="0.25">
      <c r="A110" s="4">
        <v>10</v>
      </c>
      <c r="B110" s="37">
        <f t="shared" ca="1" si="121"/>
        <v>45698</v>
      </c>
      <c r="C110" s="38">
        <f t="shared" si="120"/>
        <v>9548.953125</v>
      </c>
      <c r="D110" s="38">
        <f t="shared" si="120"/>
        <v>6235.546875</v>
      </c>
      <c r="E110" s="23"/>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row>
    <row r="111" spans="1:259" s="2" customFormat="1" ht="15" hidden="1" x14ac:dyDescent="0.25">
      <c r="A111" s="4">
        <v>11</v>
      </c>
      <c r="B111" s="37">
        <f t="shared" ca="1" si="121"/>
        <v>45726</v>
      </c>
      <c r="C111" s="38">
        <f t="shared" si="120"/>
        <v>9519.1145833333321</v>
      </c>
      <c r="D111" s="38">
        <f t="shared" si="120"/>
        <v>6220.0520833333339</v>
      </c>
      <c r="E111" s="23"/>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row>
    <row r="112" spans="1:259" s="2" customFormat="1" ht="15" hidden="1" x14ac:dyDescent="0.25">
      <c r="A112" s="4">
        <v>12</v>
      </c>
      <c r="B112" s="37">
        <f t="shared" ca="1" si="121"/>
        <v>45757</v>
      </c>
      <c r="C112" s="38">
        <f t="shared" si="120"/>
        <v>9489.2760416666661</v>
      </c>
      <c r="D112" s="38">
        <f t="shared" si="120"/>
        <v>6204.557291666667</v>
      </c>
      <c r="E112" s="23"/>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row>
    <row r="113" spans="1:258" s="2" customFormat="1" ht="15" hidden="1" x14ac:dyDescent="0.25">
      <c r="A113" s="2">
        <v>13</v>
      </c>
      <c r="B113" s="36">
        <f t="shared" ca="1" si="121"/>
        <v>45787</v>
      </c>
      <c r="C113" s="23">
        <f>L41</f>
        <v>14587.5625</v>
      </c>
      <c r="D113" s="23">
        <f t="shared" ref="C113:D124" si="122">M41</f>
        <v>11317.1875</v>
      </c>
      <c r="E113" s="2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row>
    <row r="114" spans="1:258" s="2" customFormat="1" ht="15" hidden="1" x14ac:dyDescent="0.25">
      <c r="A114" s="2">
        <v>14</v>
      </c>
      <c r="B114" s="36">
        <f t="shared" ca="1" si="121"/>
        <v>45818</v>
      </c>
      <c r="C114" s="23">
        <f t="shared" si="122"/>
        <v>9429.5989583333321</v>
      </c>
      <c r="D114" s="23">
        <f t="shared" si="122"/>
        <v>6173.5677083333339</v>
      </c>
      <c r="E114" s="23"/>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row>
    <row r="115" spans="1:258" s="2" customFormat="1" ht="15" hidden="1" x14ac:dyDescent="0.25">
      <c r="A115" s="2">
        <v>15</v>
      </c>
      <c r="B115" s="36">
        <f t="shared" ca="1" si="121"/>
        <v>45848</v>
      </c>
      <c r="C115" s="23">
        <f t="shared" si="122"/>
        <v>9399.7604166666661</v>
      </c>
      <c r="D115" s="23">
        <f t="shared" si="122"/>
        <v>6158.072916666667</v>
      </c>
      <c r="E115" s="23"/>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row>
    <row r="116" spans="1:258" s="2" customFormat="1" ht="15" hidden="1" x14ac:dyDescent="0.25">
      <c r="A116" s="2">
        <v>16</v>
      </c>
      <c r="B116" s="36">
        <f t="shared" ca="1" si="121"/>
        <v>45879</v>
      </c>
      <c r="C116" s="23">
        <f t="shared" si="122"/>
        <v>9369.921875</v>
      </c>
      <c r="D116" s="23">
        <f t="shared" si="122"/>
        <v>6142.578125</v>
      </c>
      <c r="E116" s="23"/>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row>
    <row r="117" spans="1:258" s="2" customFormat="1" ht="15" hidden="1" x14ac:dyDescent="0.25">
      <c r="A117" s="2">
        <v>17</v>
      </c>
      <c r="B117" s="36">
        <f t="shared" ca="1" si="121"/>
        <v>45910</v>
      </c>
      <c r="C117" s="23">
        <f t="shared" si="122"/>
        <v>9340.0833333333321</v>
      </c>
      <c r="D117" s="23">
        <f t="shared" si="122"/>
        <v>6127.0833333333339</v>
      </c>
      <c r="E117" s="23"/>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row>
    <row r="118" spans="1:258" s="2" customFormat="1" ht="15" hidden="1" x14ac:dyDescent="0.25">
      <c r="A118" s="2">
        <v>18</v>
      </c>
      <c r="B118" s="36">
        <f t="shared" ca="1" si="121"/>
        <v>45940</v>
      </c>
      <c r="C118" s="23">
        <f t="shared" si="122"/>
        <v>9310.2447916666661</v>
      </c>
      <c r="D118" s="23">
        <f t="shared" si="122"/>
        <v>6111.588541666667</v>
      </c>
      <c r="E118" s="23"/>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row>
    <row r="119" spans="1:258" s="2" customFormat="1" ht="15" hidden="1" x14ac:dyDescent="0.25">
      <c r="A119" s="2">
        <v>19</v>
      </c>
      <c r="B119" s="36">
        <f t="shared" ca="1" si="121"/>
        <v>45971</v>
      </c>
      <c r="C119" s="23">
        <f t="shared" si="122"/>
        <v>9280.40625</v>
      </c>
      <c r="D119" s="23">
        <f t="shared" si="122"/>
        <v>6096.09375</v>
      </c>
      <c r="E119" s="23"/>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row>
    <row r="120" spans="1:258" s="2" customFormat="1" ht="15" hidden="1" x14ac:dyDescent="0.25">
      <c r="A120" s="2">
        <v>20</v>
      </c>
      <c r="B120" s="36">
        <f t="shared" ca="1" si="121"/>
        <v>46001</v>
      </c>
      <c r="C120" s="23">
        <f t="shared" si="122"/>
        <v>9250.5677083333321</v>
      </c>
      <c r="D120" s="23">
        <f t="shared" si="122"/>
        <v>6080.5989583333339</v>
      </c>
      <c r="E120" s="23"/>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row>
    <row r="121" spans="1:258" s="2" customFormat="1" ht="15" hidden="1" x14ac:dyDescent="0.25">
      <c r="A121" s="2">
        <v>21</v>
      </c>
      <c r="B121" s="36">
        <f t="shared" ca="1" si="121"/>
        <v>46032</v>
      </c>
      <c r="C121" s="23">
        <f t="shared" si="122"/>
        <v>9220.7291666666661</v>
      </c>
      <c r="D121" s="23">
        <f t="shared" si="122"/>
        <v>6065.104166666667</v>
      </c>
      <c r="E121" s="23"/>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row>
    <row r="122" spans="1:258" s="2" customFormat="1" ht="15" hidden="1" x14ac:dyDescent="0.25">
      <c r="A122" s="2">
        <v>22</v>
      </c>
      <c r="B122" s="36">
        <f t="shared" ca="1" si="121"/>
        <v>46063</v>
      </c>
      <c r="C122" s="23">
        <f t="shared" si="122"/>
        <v>9190.890625</v>
      </c>
      <c r="D122" s="23">
        <f t="shared" si="122"/>
        <v>6049.609375</v>
      </c>
      <c r="E122" s="23"/>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row>
    <row r="123" spans="1:258" s="2" customFormat="1" ht="15" hidden="1" x14ac:dyDescent="0.25">
      <c r="A123" s="2">
        <v>23</v>
      </c>
      <c r="B123" s="36">
        <f t="shared" ca="1" si="121"/>
        <v>46091</v>
      </c>
      <c r="C123" s="23">
        <f t="shared" si="122"/>
        <v>9161.0520833333321</v>
      </c>
      <c r="D123" s="23">
        <f t="shared" si="122"/>
        <v>6034.1145833333339</v>
      </c>
      <c r="E123" s="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row>
    <row r="124" spans="1:258" s="2" customFormat="1" ht="15" hidden="1" x14ac:dyDescent="0.25">
      <c r="A124" s="2">
        <v>24</v>
      </c>
      <c r="B124" s="36">
        <f t="shared" ca="1" si="121"/>
        <v>46122</v>
      </c>
      <c r="C124" s="23">
        <f t="shared" si="122"/>
        <v>9131.2135416666661</v>
      </c>
      <c r="D124" s="23">
        <f t="shared" si="122"/>
        <v>6018.619791666667</v>
      </c>
      <c r="E124" s="23"/>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row>
    <row r="125" spans="1:258" s="2" customFormat="1" ht="15" hidden="1" x14ac:dyDescent="0.25">
      <c r="A125" s="2">
        <v>25</v>
      </c>
      <c r="B125" s="36">
        <f t="shared" ca="1" si="121"/>
        <v>46152</v>
      </c>
      <c r="C125" s="23">
        <f t="shared" ref="C125:D136" si="123">R41</f>
        <v>14070.125</v>
      </c>
      <c r="D125" s="23">
        <f t="shared" si="123"/>
        <v>10971.875</v>
      </c>
      <c r="E125" s="23"/>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row>
    <row r="126" spans="1:258" s="2" customFormat="1" ht="15" hidden="1" x14ac:dyDescent="0.25">
      <c r="A126" s="2">
        <v>26</v>
      </c>
      <c r="B126" s="36">
        <f t="shared" ca="1" si="121"/>
        <v>46183</v>
      </c>
      <c r="C126" s="23">
        <f t="shared" si="123"/>
        <v>9071.5364583333321</v>
      </c>
      <c r="D126" s="23">
        <f t="shared" si="123"/>
        <v>5987.6302083333339</v>
      </c>
      <c r="E126" s="23"/>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row>
    <row r="127" spans="1:258" s="2" customFormat="1" ht="15" hidden="1" x14ac:dyDescent="0.25">
      <c r="A127" s="2">
        <v>27</v>
      </c>
      <c r="B127" s="36">
        <f t="shared" ca="1" si="121"/>
        <v>46213</v>
      </c>
      <c r="C127" s="23">
        <f t="shared" si="123"/>
        <v>9041.6979166666661</v>
      </c>
      <c r="D127" s="23">
        <f t="shared" si="123"/>
        <v>5972.135416666667</v>
      </c>
      <c r="E127" s="23"/>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row>
    <row r="128" spans="1:258" s="2" customFormat="1" ht="15" hidden="1" x14ac:dyDescent="0.25">
      <c r="A128" s="2">
        <v>28</v>
      </c>
      <c r="B128" s="36">
        <f t="shared" ca="1" si="121"/>
        <v>46244</v>
      </c>
      <c r="C128" s="23">
        <f t="shared" si="123"/>
        <v>9011.859375</v>
      </c>
      <c r="D128" s="23">
        <f t="shared" si="123"/>
        <v>5956.640625</v>
      </c>
      <c r="E128" s="23"/>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row>
    <row r="129" spans="1:258" s="2" customFormat="1" ht="15" hidden="1" x14ac:dyDescent="0.25">
      <c r="A129" s="2">
        <v>29</v>
      </c>
      <c r="B129" s="36">
        <f t="shared" ca="1" si="121"/>
        <v>46275</v>
      </c>
      <c r="C129" s="23">
        <f t="shared" si="123"/>
        <v>8982.0208333333321</v>
      </c>
      <c r="D129" s="23">
        <f t="shared" si="123"/>
        <v>5941.1458333333339</v>
      </c>
      <c r="E129" s="23"/>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row>
    <row r="130" spans="1:258" s="2" customFormat="1" ht="15" hidden="1" x14ac:dyDescent="0.25">
      <c r="A130" s="2">
        <v>30</v>
      </c>
      <c r="B130" s="36">
        <f t="shared" ca="1" si="121"/>
        <v>46305</v>
      </c>
      <c r="C130" s="23">
        <f t="shared" si="123"/>
        <v>8952.1822916666661</v>
      </c>
      <c r="D130" s="23">
        <f t="shared" si="123"/>
        <v>5925.651041666667</v>
      </c>
      <c r="E130" s="23"/>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row>
    <row r="131" spans="1:258" s="2" customFormat="1" ht="15" hidden="1" x14ac:dyDescent="0.25">
      <c r="A131" s="2">
        <v>31</v>
      </c>
      <c r="B131" s="36">
        <f t="shared" ca="1" si="121"/>
        <v>46336</v>
      </c>
      <c r="C131" s="23">
        <f t="shared" si="123"/>
        <v>8922.34375</v>
      </c>
      <c r="D131" s="23">
        <f t="shared" si="123"/>
        <v>5910.15625</v>
      </c>
      <c r="E131" s="23"/>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row>
    <row r="132" spans="1:258" s="2" customFormat="1" ht="15" hidden="1" x14ac:dyDescent="0.25">
      <c r="A132" s="2">
        <v>32</v>
      </c>
      <c r="B132" s="36">
        <f t="shared" ca="1" si="121"/>
        <v>46366</v>
      </c>
      <c r="C132" s="23">
        <f t="shared" si="123"/>
        <v>8892.5052083333321</v>
      </c>
      <c r="D132" s="23">
        <f t="shared" si="123"/>
        <v>5894.6614583333339</v>
      </c>
      <c r="E132" s="23"/>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row>
    <row r="133" spans="1:258" s="2" customFormat="1" ht="15" hidden="1" x14ac:dyDescent="0.25">
      <c r="A133" s="2">
        <v>33</v>
      </c>
      <c r="B133" s="36">
        <f t="shared" ca="1" si="121"/>
        <v>46397</v>
      </c>
      <c r="C133" s="23">
        <f t="shared" si="123"/>
        <v>8862.6666666666661</v>
      </c>
      <c r="D133" s="23">
        <f t="shared" si="123"/>
        <v>5879.166666666667</v>
      </c>
      <c r="E133" s="2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row>
    <row r="134" spans="1:258" s="2" customFormat="1" ht="15" hidden="1" x14ac:dyDescent="0.25">
      <c r="A134" s="2">
        <v>34</v>
      </c>
      <c r="B134" s="36">
        <f t="shared" ca="1" si="121"/>
        <v>46428</v>
      </c>
      <c r="C134" s="23">
        <f t="shared" si="123"/>
        <v>8832.828125</v>
      </c>
      <c r="D134" s="23">
        <f t="shared" si="123"/>
        <v>5863.671875</v>
      </c>
      <c r="E134" s="23"/>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row>
    <row r="135" spans="1:258" s="2" customFormat="1" ht="15" hidden="1" x14ac:dyDescent="0.25">
      <c r="A135" s="2">
        <v>35</v>
      </c>
      <c r="B135" s="36">
        <f t="shared" ca="1" si="121"/>
        <v>46456</v>
      </c>
      <c r="C135" s="23">
        <f t="shared" si="123"/>
        <v>8802.9895833333321</v>
      </c>
      <c r="D135" s="23">
        <f t="shared" si="123"/>
        <v>5848.1770833333339</v>
      </c>
      <c r="E135" s="23"/>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row>
    <row r="136" spans="1:258" s="2" customFormat="1" ht="15" hidden="1" x14ac:dyDescent="0.25">
      <c r="A136" s="2">
        <v>36</v>
      </c>
      <c r="B136" s="36">
        <f t="shared" ca="1" si="121"/>
        <v>46487</v>
      </c>
      <c r="C136" s="23">
        <f t="shared" si="123"/>
        <v>8773.1510416666661</v>
      </c>
      <c r="D136" s="23">
        <f t="shared" si="123"/>
        <v>5832.682291666667</v>
      </c>
      <c r="E136" s="23"/>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row>
    <row r="137" spans="1:258" s="2" customFormat="1" ht="15" hidden="1" x14ac:dyDescent="0.25">
      <c r="A137" s="2">
        <v>37</v>
      </c>
      <c r="B137" s="36">
        <f t="shared" ca="1" si="121"/>
        <v>46517</v>
      </c>
      <c r="C137" s="23">
        <f t="shared" ref="C137:D148" si="124">X41</f>
        <v>13552.6875</v>
      </c>
      <c r="D137" s="23">
        <f t="shared" si="124"/>
        <v>10626.5625</v>
      </c>
      <c r="E137" s="23"/>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row>
    <row r="138" spans="1:258" s="2" customFormat="1" ht="15" hidden="1" x14ac:dyDescent="0.25">
      <c r="A138" s="2">
        <v>38</v>
      </c>
      <c r="B138" s="36">
        <f t="shared" ca="1" si="121"/>
        <v>46548</v>
      </c>
      <c r="C138" s="23">
        <f t="shared" si="124"/>
        <v>8713.4739583333321</v>
      </c>
      <c r="D138" s="23">
        <f t="shared" si="124"/>
        <v>5801.6927083333339</v>
      </c>
      <c r="E138" s="23"/>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row>
    <row r="139" spans="1:258" s="2" customFormat="1" ht="15" hidden="1" x14ac:dyDescent="0.25">
      <c r="A139" s="2">
        <v>39</v>
      </c>
      <c r="B139" s="36">
        <f t="shared" ca="1" si="121"/>
        <v>46578</v>
      </c>
      <c r="C139" s="23">
        <f t="shared" si="124"/>
        <v>8683.6354166666661</v>
      </c>
      <c r="D139" s="23">
        <f t="shared" si="124"/>
        <v>5786.197916666667</v>
      </c>
      <c r="E139" s="23"/>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row>
    <row r="140" spans="1:258" s="2" customFormat="1" ht="15" hidden="1" x14ac:dyDescent="0.25">
      <c r="A140" s="2">
        <v>40</v>
      </c>
      <c r="B140" s="36">
        <f t="shared" ca="1" si="121"/>
        <v>46609</v>
      </c>
      <c r="C140" s="23">
        <f t="shared" si="124"/>
        <v>8653.796875</v>
      </c>
      <c r="D140" s="23">
        <f t="shared" si="124"/>
        <v>5770.703125</v>
      </c>
      <c r="E140" s="23"/>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row>
    <row r="141" spans="1:258" s="2" customFormat="1" ht="15" hidden="1" x14ac:dyDescent="0.25">
      <c r="A141" s="2">
        <v>41</v>
      </c>
      <c r="B141" s="36">
        <f t="shared" ca="1" si="121"/>
        <v>46640</v>
      </c>
      <c r="C141" s="23">
        <f t="shared" si="124"/>
        <v>8623.9583333333321</v>
      </c>
      <c r="D141" s="23">
        <f t="shared" si="124"/>
        <v>5755.2083333333339</v>
      </c>
      <c r="E141" s="23"/>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row>
    <row r="142" spans="1:258" s="2" customFormat="1" ht="15" hidden="1" x14ac:dyDescent="0.25">
      <c r="A142" s="2">
        <v>42</v>
      </c>
      <c r="B142" s="36">
        <f t="shared" ca="1" si="121"/>
        <v>46670</v>
      </c>
      <c r="C142" s="23">
        <f t="shared" si="124"/>
        <v>8594.1197916666661</v>
      </c>
      <c r="D142" s="23">
        <f t="shared" si="124"/>
        <v>5739.713541666667</v>
      </c>
      <c r="E142" s="23"/>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row>
    <row r="143" spans="1:258" s="2" customFormat="1" ht="15" hidden="1" x14ac:dyDescent="0.25">
      <c r="A143" s="2">
        <v>43</v>
      </c>
      <c r="B143" s="36">
        <f t="shared" ca="1" si="121"/>
        <v>46701</v>
      </c>
      <c r="C143" s="23">
        <f t="shared" si="124"/>
        <v>8564.28125</v>
      </c>
      <c r="D143" s="23">
        <f t="shared" si="124"/>
        <v>5724.21875</v>
      </c>
      <c r="E143" s="2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row>
    <row r="144" spans="1:258" s="2" customFormat="1" ht="15" hidden="1" x14ac:dyDescent="0.25">
      <c r="A144" s="2">
        <v>44</v>
      </c>
      <c r="B144" s="36">
        <f t="shared" ca="1" si="121"/>
        <v>46731</v>
      </c>
      <c r="C144" s="23">
        <f t="shared" si="124"/>
        <v>8534.4427083333321</v>
      </c>
      <c r="D144" s="23">
        <f t="shared" si="124"/>
        <v>5708.7239583333339</v>
      </c>
      <c r="E144" s="23"/>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row>
    <row r="145" spans="1:258" s="2" customFormat="1" ht="15" hidden="1" x14ac:dyDescent="0.25">
      <c r="A145" s="2">
        <v>45</v>
      </c>
      <c r="B145" s="36">
        <f t="shared" ca="1" si="121"/>
        <v>46762</v>
      </c>
      <c r="C145" s="23">
        <f t="shared" si="124"/>
        <v>8504.6041666666661</v>
      </c>
      <c r="D145" s="23">
        <f t="shared" si="124"/>
        <v>5693.229166666667</v>
      </c>
      <c r="E145" s="23"/>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row>
    <row r="146" spans="1:258" s="2" customFormat="1" ht="15" hidden="1" x14ac:dyDescent="0.25">
      <c r="A146" s="2">
        <v>46</v>
      </c>
      <c r="B146" s="36">
        <f t="shared" ca="1" si="121"/>
        <v>46793</v>
      </c>
      <c r="C146" s="23">
        <f t="shared" si="124"/>
        <v>8474.765625</v>
      </c>
      <c r="D146" s="23">
        <f t="shared" si="124"/>
        <v>5677.734375</v>
      </c>
      <c r="E146" s="23"/>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row>
    <row r="147" spans="1:258" s="2" customFormat="1" ht="15" hidden="1" x14ac:dyDescent="0.25">
      <c r="A147" s="2">
        <v>47</v>
      </c>
      <c r="B147" s="36">
        <f t="shared" ca="1" si="121"/>
        <v>46822</v>
      </c>
      <c r="C147" s="23">
        <f t="shared" si="124"/>
        <v>8444.9270833333321</v>
      </c>
      <c r="D147" s="23">
        <f t="shared" si="124"/>
        <v>5662.2395833333339</v>
      </c>
      <c r="E147" s="23"/>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row>
    <row r="148" spans="1:258" s="2" customFormat="1" ht="15" hidden="1" x14ac:dyDescent="0.25">
      <c r="A148" s="2">
        <v>48</v>
      </c>
      <c r="B148" s="36">
        <f t="shared" ca="1" si="121"/>
        <v>46853</v>
      </c>
      <c r="C148" s="23">
        <f t="shared" si="124"/>
        <v>8415.0885416666661</v>
      </c>
      <c r="D148" s="23">
        <f t="shared" si="124"/>
        <v>5646.744791666667</v>
      </c>
      <c r="E148" s="23"/>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row>
    <row r="149" spans="1:258" s="2" customFormat="1" ht="15" hidden="1" x14ac:dyDescent="0.25">
      <c r="A149" s="2">
        <v>49</v>
      </c>
      <c r="B149" s="36">
        <f t="shared" ca="1" si="121"/>
        <v>46883</v>
      </c>
      <c r="C149" s="23">
        <f t="shared" ref="C149:D160" si="125">AD41</f>
        <v>13035.25</v>
      </c>
      <c r="D149" s="23">
        <f t="shared" si="125"/>
        <v>10281.25</v>
      </c>
      <c r="E149" s="23"/>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row>
    <row r="150" spans="1:258" s="2" customFormat="1" ht="15" hidden="1" x14ac:dyDescent="0.25">
      <c r="A150" s="2">
        <v>50</v>
      </c>
      <c r="B150" s="36">
        <f t="shared" ca="1" si="121"/>
        <v>46914</v>
      </c>
      <c r="C150" s="23">
        <f t="shared" si="125"/>
        <v>8355.4114583333321</v>
      </c>
      <c r="D150" s="23">
        <f t="shared" si="125"/>
        <v>5615.7552083333339</v>
      </c>
      <c r="E150" s="23"/>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row>
    <row r="151" spans="1:258" s="2" customFormat="1" ht="15" hidden="1" x14ac:dyDescent="0.25">
      <c r="A151" s="2">
        <v>51</v>
      </c>
      <c r="B151" s="36">
        <f t="shared" ca="1" si="121"/>
        <v>46944</v>
      </c>
      <c r="C151" s="23">
        <f t="shared" si="125"/>
        <v>8325.5729166666661</v>
      </c>
      <c r="D151" s="23">
        <f t="shared" si="125"/>
        <v>5600.260416666667</v>
      </c>
      <c r="E151" s="23"/>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row>
    <row r="152" spans="1:258" s="2" customFormat="1" ht="15" hidden="1" x14ac:dyDescent="0.25">
      <c r="A152" s="2">
        <v>52</v>
      </c>
      <c r="B152" s="36">
        <f t="shared" ca="1" si="121"/>
        <v>46975</v>
      </c>
      <c r="C152" s="23">
        <f t="shared" si="125"/>
        <v>8295.734375</v>
      </c>
      <c r="D152" s="23">
        <f t="shared" si="125"/>
        <v>5584.765625</v>
      </c>
      <c r="E152" s="23"/>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row>
    <row r="153" spans="1:258" s="2" customFormat="1" ht="15" hidden="1" x14ac:dyDescent="0.25">
      <c r="A153" s="2">
        <v>53</v>
      </c>
      <c r="B153" s="36">
        <f t="shared" ca="1" si="121"/>
        <v>47006</v>
      </c>
      <c r="C153" s="23">
        <f t="shared" si="125"/>
        <v>8265.8958333333321</v>
      </c>
      <c r="D153" s="23">
        <f t="shared" si="125"/>
        <v>5569.2708333333339</v>
      </c>
      <c r="E153" s="2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row>
    <row r="154" spans="1:258" s="2" customFormat="1" ht="15" hidden="1" x14ac:dyDescent="0.25">
      <c r="A154" s="2">
        <v>54</v>
      </c>
      <c r="B154" s="36">
        <f t="shared" ca="1" si="121"/>
        <v>47036</v>
      </c>
      <c r="C154" s="23">
        <f t="shared" si="125"/>
        <v>8236.0572916666661</v>
      </c>
      <c r="D154" s="23">
        <f t="shared" si="125"/>
        <v>5553.776041666667</v>
      </c>
      <c r="E154" s="23"/>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row>
    <row r="155" spans="1:258" s="2" customFormat="1" ht="15" hidden="1" x14ac:dyDescent="0.25">
      <c r="A155" s="2">
        <v>55</v>
      </c>
      <c r="B155" s="36">
        <f t="shared" ca="1" si="121"/>
        <v>47067</v>
      </c>
      <c r="C155" s="23">
        <f t="shared" si="125"/>
        <v>8206.21875</v>
      </c>
      <c r="D155" s="23">
        <f t="shared" si="125"/>
        <v>5538.28125</v>
      </c>
      <c r="E155" s="23"/>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row>
    <row r="156" spans="1:258" s="2" customFormat="1" ht="15" hidden="1" x14ac:dyDescent="0.25">
      <c r="A156" s="2">
        <v>56</v>
      </c>
      <c r="B156" s="36">
        <f t="shared" ca="1" si="121"/>
        <v>47097</v>
      </c>
      <c r="C156" s="23">
        <f t="shared" si="125"/>
        <v>8176.380208333333</v>
      </c>
      <c r="D156" s="23">
        <f t="shared" si="125"/>
        <v>5522.7864583333339</v>
      </c>
      <c r="E156" s="23"/>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row>
    <row r="157" spans="1:258" s="2" customFormat="1" ht="15" hidden="1" x14ac:dyDescent="0.25">
      <c r="A157" s="2">
        <v>57</v>
      </c>
      <c r="B157" s="36">
        <f t="shared" ca="1" si="121"/>
        <v>47128</v>
      </c>
      <c r="C157" s="23">
        <f t="shared" si="125"/>
        <v>8146.5416666666661</v>
      </c>
      <c r="D157" s="23">
        <f t="shared" si="125"/>
        <v>5507.291666666667</v>
      </c>
      <c r="E157" s="23"/>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row>
    <row r="158" spans="1:258" s="2" customFormat="1" ht="15" hidden="1" x14ac:dyDescent="0.25">
      <c r="A158" s="2">
        <v>58</v>
      </c>
      <c r="B158" s="36">
        <f t="shared" ca="1" si="121"/>
        <v>47159</v>
      </c>
      <c r="C158" s="23">
        <f t="shared" si="125"/>
        <v>8116.703125</v>
      </c>
      <c r="D158" s="23">
        <f t="shared" si="125"/>
        <v>5491.796875</v>
      </c>
      <c r="E158" s="23"/>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row>
    <row r="159" spans="1:258" s="2" customFormat="1" ht="15" hidden="1" x14ac:dyDescent="0.25">
      <c r="A159" s="2">
        <v>59</v>
      </c>
      <c r="B159" s="36">
        <f t="shared" ca="1" si="121"/>
        <v>47187</v>
      </c>
      <c r="C159" s="23">
        <f t="shared" si="125"/>
        <v>8086.864583333333</v>
      </c>
      <c r="D159" s="23">
        <f t="shared" si="125"/>
        <v>5476.3020833333339</v>
      </c>
      <c r="E159" s="23"/>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row>
    <row r="160" spans="1:258" s="2" customFormat="1" ht="15" hidden="1" x14ac:dyDescent="0.25">
      <c r="A160" s="2">
        <v>60</v>
      </c>
      <c r="B160" s="36">
        <f t="shared" ca="1" si="121"/>
        <v>47218</v>
      </c>
      <c r="C160" s="23">
        <f t="shared" si="125"/>
        <v>8057.0260416666661</v>
      </c>
      <c r="D160" s="23">
        <f t="shared" si="125"/>
        <v>5460.807291666667</v>
      </c>
      <c r="E160" s="23"/>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row>
    <row r="161" spans="1:258" s="2" customFormat="1" ht="15" hidden="1" x14ac:dyDescent="0.25">
      <c r="A161" s="2">
        <v>61</v>
      </c>
      <c r="B161" s="36">
        <f t="shared" ca="1" si="121"/>
        <v>47248</v>
      </c>
      <c r="C161" s="23">
        <f t="shared" ref="C161:D172" si="126">AJ41</f>
        <v>12517.8125</v>
      </c>
      <c r="D161" s="23">
        <f t="shared" si="126"/>
        <v>9935.9375</v>
      </c>
      <c r="E161" s="23"/>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row>
    <row r="162" spans="1:258" s="2" customFormat="1" ht="15" hidden="1" x14ac:dyDescent="0.25">
      <c r="A162" s="2">
        <v>62</v>
      </c>
      <c r="B162" s="36">
        <f t="shared" ca="1" si="121"/>
        <v>47279</v>
      </c>
      <c r="C162" s="23">
        <f t="shared" si="126"/>
        <v>7997.348958333333</v>
      </c>
      <c r="D162" s="23">
        <f t="shared" si="126"/>
        <v>5429.8177083333339</v>
      </c>
      <c r="E162" s="23"/>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row>
    <row r="163" spans="1:258" s="2" customFormat="1" ht="15" hidden="1" x14ac:dyDescent="0.25">
      <c r="A163" s="2">
        <v>63</v>
      </c>
      <c r="B163" s="36">
        <f t="shared" ca="1" si="121"/>
        <v>47309</v>
      </c>
      <c r="C163" s="23">
        <f t="shared" si="126"/>
        <v>7967.510416666667</v>
      </c>
      <c r="D163" s="23">
        <f t="shared" si="126"/>
        <v>5414.322916666667</v>
      </c>
      <c r="E163" s="2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row>
    <row r="164" spans="1:258" s="2" customFormat="1" ht="15" hidden="1" x14ac:dyDescent="0.25">
      <c r="A164" s="2">
        <v>64</v>
      </c>
      <c r="B164" s="36">
        <f t="shared" ca="1" si="121"/>
        <v>47340</v>
      </c>
      <c r="C164" s="23">
        <f t="shared" si="126"/>
        <v>7937.671875</v>
      </c>
      <c r="D164" s="23">
        <f t="shared" si="126"/>
        <v>5398.828125</v>
      </c>
      <c r="E164" s="23"/>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row>
    <row r="165" spans="1:258" s="2" customFormat="1" ht="15" hidden="1" x14ac:dyDescent="0.25">
      <c r="A165" s="2">
        <v>65</v>
      </c>
      <c r="B165" s="36">
        <f t="shared" ca="1" si="121"/>
        <v>47371</v>
      </c>
      <c r="C165" s="23">
        <f t="shared" si="126"/>
        <v>7907.833333333333</v>
      </c>
      <c r="D165" s="23">
        <f t="shared" si="126"/>
        <v>5383.3333333333339</v>
      </c>
      <c r="E165" s="23"/>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row>
    <row r="166" spans="1:258" s="2" customFormat="1" ht="15" hidden="1" x14ac:dyDescent="0.25">
      <c r="A166" s="2">
        <v>66</v>
      </c>
      <c r="B166" s="36">
        <f t="shared" ca="1" si="121"/>
        <v>47401</v>
      </c>
      <c r="C166" s="23">
        <f t="shared" si="126"/>
        <v>7877.994791666667</v>
      </c>
      <c r="D166" s="23">
        <f t="shared" si="126"/>
        <v>5367.838541666667</v>
      </c>
      <c r="E166" s="23"/>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row>
    <row r="167" spans="1:258" s="2" customFormat="1" ht="15" hidden="1" x14ac:dyDescent="0.25">
      <c r="A167" s="2">
        <v>67</v>
      </c>
      <c r="B167" s="36">
        <f t="shared" ref="B167:B230" ca="1" si="127">EDATE(B166,1)</f>
        <v>47432</v>
      </c>
      <c r="C167" s="23">
        <f t="shared" si="126"/>
        <v>7848.15625</v>
      </c>
      <c r="D167" s="23">
        <f t="shared" si="126"/>
        <v>5352.34375</v>
      </c>
      <c r="E167" s="23"/>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row>
    <row r="168" spans="1:258" s="2" customFormat="1" ht="15" hidden="1" x14ac:dyDescent="0.25">
      <c r="A168" s="2">
        <v>68</v>
      </c>
      <c r="B168" s="36">
        <f t="shared" ca="1" si="127"/>
        <v>47462</v>
      </c>
      <c r="C168" s="23">
        <f t="shared" si="126"/>
        <v>7818.317708333333</v>
      </c>
      <c r="D168" s="23">
        <f t="shared" si="126"/>
        <v>5336.8489583333339</v>
      </c>
      <c r="E168" s="23"/>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row>
    <row r="169" spans="1:258" s="2" customFormat="1" ht="15" hidden="1" x14ac:dyDescent="0.25">
      <c r="A169" s="2">
        <v>69</v>
      </c>
      <c r="B169" s="36">
        <f t="shared" ca="1" si="127"/>
        <v>47493</v>
      </c>
      <c r="C169" s="23">
        <f t="shared" si="126"/>
        <v>7788.479166666667</v>
      </c>
      <c r="D169" s="23">
        <f t="shared" si="126"/>
        <v>5321.354166666667</v>
      </c>
      <c r="E169" s="23"/>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row>
    <row r="170" spans="1:258" s="2" customFormat="1" ht="15" hidden="1" x14ac:dyDescent="0.25">
      <c r="A170" s="2">
        <v>70</v>
      </c>
      <c r="B170" s="36">
        <f t="shared" ca="1" si="127"/>
        <v>47524</v>
      </c>
      <c r="C170" s="23">
        <f t="shared" si="126"/>
        <v>7758.640625</v>
      </c>
      <c r="D170" s="23">
        <f t="shared" si="126"/>
        <v>5305.859375</v>
      </c>
      <c r="E170" s="23"/>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row>
    <row r="171" spans="1:258" s="2" customFormat="1" ht="15" hidden="1" x14ac:dyDescent="0.25">
      <c r="A171" s="2">
        <v>71</v>
      </c>
      <c r="B171" s="36">
        <f t="shared" ca="1" si="127"/>
        <v>47552</v>
      </c>
      <c r="C171" s="23">
        <f t="shared" si="126"/>
        <v>7728.802083333333</v>
      </c>
      <c r="D171" s="23">
        <f t="shared" si="126"/>
        <v>5290.3645833333339</v>
      </c>
      <c r="E171" s="23"/>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row>
    <row r="172" spans="1:258" s="2" customFormat="1" ht="15" hidden="1" x14ac:dyDescent="0.25">
      <c r="A172" s="2">
        <v>72</v>
      </c>
      <c r="B172" s="36">
        <f t="shared" ca="1" si="127"/>
        <v>47583</v>
      </c>
      <c r="C172" s="23">
        <f t="shared" si="126"/>
        <v>7698.963541666667</v>
      </c>
      <c r="D172" s="23">
        <f t="shared" si="126"/>
        <v>5274.869791666667</v>
      </c>
      <c r="E172" s="23"/>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row>
    <row r="173" spans="1:258" s="2" customFormat="1" ht="15" hidden="1" x14ac:dyDescent="0.25">
      <c r="A173" s="2">
        <v>73</v>
      </c>
      <c r="B173" s="36">
        <f t="shared" ca="1" si="127"/>
        <v>47613</v>
      </c>
      <c r="C173" s="23">
        <f t="shared" ref="C173:D184" si="128">AP41</f>
        <v>12000.375</v>
      </c>
      <c r="D173" s="23">
        <f t="shared" si="128"/>
        <v>9590.625</v>
      </c>
      <c r="E173" s="2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row>
    <row r="174" spans="1:258" s="2" customFormat="1" ht="15" hidden="1" x14ac:dyDescent="0.25">
      <c r="A174" s="2">
        <v>74</v>
      </c>
      <c r="B174" s="36">
        <f t="shared" ca="1" si="127"/>
        <v>47644</v>
      </c>
      <c r="C174" s="23">
        <f t="shared" si="128"/>
        <v>7639.286458333333</v>
      </c>
      <c r="D174" s="23">
        <f t="shared" si="128"/>
        <v>5243.8802083333339</v>
      </c>
      <c r="E174" s="23"/>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row>
    <row r="175" spans="1:258" s="2" customFormat="1" ht="15" hidden="1" x14ac:dyDescent="0.25">
      <c r="A175" s="2">
        <v>75</v>
      </c>
      <c r="B175" s="36">
        <f t="shared" ca="1" si="127"/>
        <v>47674</v>
      </c>
      <c r="C175" s="23">
        <f t="shared" si="128"/>
        <v>7609.447916666667</v>
      </c>
      <c r="D175" s="23">
        <f t="shared" si="128"/>
        <v>5228.385416666667</v>
      </c>
      <c r="E175" s="23"/>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row>
    <row r="176" spans="1:258" s="2" customFormat="1" ht="15" hidden="1" x14ac:dyDescent="0.25">
      <c r="A176" s="2">
        <v>76</v>
      </c>
      <c r="B176" s="36">
        <f t="shared" ca="1" si="127"/>
        <v>47705</v>
      </c>
      <c r="C176" s="23">
        <f t="shared" si="128"/>
        <v>7579.609375</v>
      </c>
      <c r="D176" s="23">
        <f t="shared" si="128"/>
        <v>5212.890625</v>
      </c>
      <c r="E176" s="23"/>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row>
    <row r="177" spans="1:258" s="2" customFormat="1" ht="15" hidden="1" x14ac:dyDescent="0.25">
      <c r="A177" s="2">
        <v>77</v>
      </c>
      <c r="B177" s="36">
        <f t="shared" ca="1" si="127"/>
        <v>47736</v>
      </c>
      <c r="C177" s="23">
        <f t="shared" si="128"/>
        <v>7549.770833333333</v>
      </c>
      <c r="D177" s="23">
        <f t="shared" si="128"/>
        <v>5197.3958333333339</v>
      </c>
      <c r="E177" s="23"/>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row>
    <row r="178" spans="1:258" s="2" customFormat="1" ht="15" hidden="1" x14ac:dyDescent="0.25">
      <c r="A178" s="2">
        <v>78</v>
      </c>
      <c r="B178" s="36">
        <f t="shared" ca="1" si="127"/>
        <v>47766</v>
      </c>
      <c r="C178" s="23">
        <f t="shared" si="128"/>
        <v>7519.932291666667</v>
      </c>
      <c r="D178" s="23">
        <f t="shared" si="128"/>
        <v>5181.901041666667</v>
      </c>
      <c r="E178" s="23"/>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row>
    <row r="179" spans="1:258" s="2" customFormat="1" ht="15" hidden="1" x14ac:dyDescent="0.25">
      <c r="A179" s="2">
        <v>79</v>
      </c>
      <c r="B179" s="36">
        <f t="shared" ca="1" si="127"/>
        <v>47797</v>
      </c>
      <c r="C179" s="23">
        <f t="shared" si="128"/>
        <v>7490.09375</v>
      </c>
      <c r="D179" s="23">
        <f t="shared" si="128"/>
        <v>5166.40625</v>
      </c>
      <c r="E179" s="23"/>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row>
    <row r="180" spans="1:258" s="2" customFormat="1" ht="15" hidden="1" x14ac:dyDescent="0.25">
      <c r="A180" s="2">
        <v>80</v>
      </c>
      <c r="B180" s="36">
        <f t="shared" ca="1" si="127"/>
        <v>47827</v>
      </c>
      <c r="C180" s="23">
        <f t="shared" si="128"/>
        <v>7460.255208333333</v>
      </c>
      <c r="D180" s="23">
        <f t="shared" si="128"/>
        <v>5150.9114583333339</v>
      </c>
      <c r="E180" s="23"/>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row>
    <row r="181" spans="1:258" s="2" customFormat="1" ht="15" hidden="1" x14ac:dyDescent="0.25">
      <c r="A181" s="2">
        <v>81</v>
      </c>
      <c r="B181" s="36">
        <f t="shared" ca="1" si="127"/>
        <v>47858</v>
      </c>
      <c r="C181" s="23">
        <f t="shared" si="128"/>
        <v>7430.416666666667</v>
      </c>
      <c r="D181" s="23">
        <f t="shared" si="128"/>
        <v>5135.416666666667</v>
      </c>
      <c r="E181" s="23"/>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row>
    <row r="182" spans="1:258" s="2" customFormat="1" ht="15" hidden="1" x14ac:dyDescent="0.25">
      <c r="A182" s="2">
        <v>82</v>
      </c>
      <c r="B182" s="36">
        <f t="shared" ca="1" si="127"/>
        <v>47889</v>
      </c>
      <c r="C182" s="23">
        <f t="shared" si="128"/>
        <v>7400.578125</v>
      </c>
      <c r="D182" s="23">
        <f t="shared" si="128"/>
        <v>5119.921875</v>
      </c>
      <c r="E182" s="23"/>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row>
    <row r="183" spans="1:258" s="2" customFormat="1" ht="15" hidden="1" x14ac:dyDescent="0.25">
      <c r="A183" s="2">
        <v>83</v>
      </c>
      <c r="B183" s="36">
        <f t="shared" ca="1" si="127"/>
        <v>47917</v>
      </c>
      <c r="C183" s="23">
        <f t="shared" si="128"/>
        <v>7370.739583333333</v>
      </c>
      <c r="D183" s="23">
        <f t="shared" si="128"/>
        <v>5104.4270833333339</v>
      </c>
      <c r="E183" s="2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row>
    <row r="184" spans="1:258" s="2" customFormat="1" ht="15" hidden="1" x14ac:dyDescent="0.25">
      <c r="A184" s="2">
        <v>84</v>
      </c>
      <c r="B184" s="36">
        <f t="shared" ca="1" si="127"/>
        <v>47948</v>
      </c>
      <c r="C184" s="23">
        <f t="shared" si="128"/>
        <v>7340.901041666667</v>
      </c>
      <c r="D184" s="23">
        <f t="shared" si="128"/>
        <v>5088.932291666667</v>
      </c>
      <c r="E184" s="23"/>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row>
    <row r="185" spans="1:258" s="2" customFormat="1" ht="15" hidden="1" x14ac:dyDescent="0.25">
      <c r="A185" s="2">
        <v>85</v>
      </c>
      <c r="B185" s="36">
        <f t="shared" ca="1" si="127"/>
        <v>47978</v>
      </c>
      <c r="C185" s="23">
        <f t="shared" ref="C185:D196" si="129">F56</f>
        <v>11482.9375</v>
      </c>
      <c r="D185" s="23">
        <f t="shared" si="129"/>
        <v>9245.3125</v>
      </c>
      <c r="E185" s="23"/>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row>
    <row r="186" spans="1:258" s="2" customFormat="1" ht="15" hidden="1" x14ac:dyDescent="0.25">
      <c r="A186" s="2">
        <v>86</v>
      </c>
      <c r="B186" s="36">
        <f t="shared" ca="1" si="127"/>
        <v>48009</v>
      </c>
      <c r="C186" s="23">
        <f t="shared" si="129"/>
        <v>7281.223958333333</v>
      </c>
      <c r="D186" s="23">
        <f t="shared" si="129"/>
        <v>5057.9427083333339</v>
      </c>
      <c r="E186" s="23"/>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row>
    <row r="187" spans="1:258" s="2" customFormat="1" ht="15" hidden="1" x14ac:dyDescent="0.25">
      <c r="A187" s="2">
        <v>87</v>
      </c>
      <c r="B187" s="36">
        <f t="shared" ca="1" si="127"/>
        <v>48039</v>
      </c>
      <c r="C187" s="23">
        <f t="shared" si="129"/>
        <v>7251.385416666667</v>
      </c>
      <c r="D187" s="23">
        <f t="shared" si="129"/>
        <v>5042.447916666667</v>
      </c>
      <c r="E187" s="23"/>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row>
    <row r="188" spans="1:258" s="2" customFormat="1" ht="15" hidden="1" x14ac:dyDescent="0.25">
      <c r="A188" s="2">
        <v>88</v>
      </c>
      <c r="B188" s="36">
        <f t="shared" ca="1" si="127"/>
        <v>48070</v>
      </c>
      <c r="C188" s="23">
        <f t="shared" si="129"/>
        <v>7221.546875</v>
      </c>
      <c r="D188" s="23">
        <f t="shared" si="129"/>
        <v>5026.953125</v>
      </c>
      <c r="E188" s="23"/>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row>
    <row r="189" spans="1:258" s="2" customFormat="1" ht="15" hidden="1" x14ac:dyDescent="0.25">
      <c r="A189" s="2">
        <v>89</v>
      </c>
      <c r="B189" s="36">
        <f t="shared" ca="1" si="127"/>
        <v>48101</v>
      </c>
      <c r="C189" s="23">
        <f t="shared" si="129"/>
        <v>7191.708333333333</v>
      </c>
      <c r="D189" s="23">
        <f t="shared" si="129"/>
        <v>5011.4583333333339</v>
      </c>
      <c r="E189" s="23"/>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row>
    <row r="190" spans="1:258" s="2" customFormat="1" ht="15" hidden="1" x14ac:dyDescent="0.25">
      <c r="A190" s="2">
        <v>90</v>
      </c>
      <c r="B190" s="36">
        <f t="shared" ca="1" si="127"/>
        <v>48131</v>
      </c>
      <c r="C190" s="23">
        <f t="shared" si="129"/>
        <v>7161.869791666667</v>
      </c>
      <c r="D190" s="23">
        <f t="shared" si="129"/>
        <v>4995.963541666667</v>
      </c>
      <c r="E190" s="23"/>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row>
    <row r="191" spans="1:258" s="2" customFormat="1" ht="15" hidden="1" x14ac:dyDescent="0.25">
      <c r="A191" s="2">
        <v>91</v>
      </c>
      <c r="B191" s="36">
        <f t="shared" ca="1" si="127"/>
        <v>48162</v>
      </c>
      <c r="C191" s="23">
        <f t="shared" si="129"/>
        <v>7132.03125</v>
      </c>
      <c r="D191" s="23">
        <f t="shared" si="129"/>
        <v>4980.46875</v>
      </c>
      <c r="E191" s="23"/>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row>
    <row r="192" spans="1:258" s="2" customFormat="1" ht="15" hidden="1" x14ac:dyDescent="0.25">
      <c r="A192" s="2">
        <v>92</v>
      </c>
      <c r="B192" s="36">
        <f t="shared" ca="1" si="127"/>
        <v>48192</v>
      </c>
      <c r="C192" s="23">
        <f t="shared" si="129"/>
        <v>7102.192708333333</v>
      </c>
      <c r="D192" s="23">
        <f t="shared" si="129"/>
        <v>4964.9739583333339</v>
      </c>
      <c r="E192" s="23"/>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row>
    <row r="193" spans="1:258" s="2" customFormat="1" ht="15" hidden="1" x14ac:dyDescent="0.25">
      <c r="A193" s="2">
        <v>93</v>
      </c>
      <c r="B193" s="36">
        <f t="shared" ca="1" si="127"/>
        <v>48223</v>
      </c>
      <c r="C193" s="23">
        <f t="shared" si="129"/>
        <v>7072.354166666667</v>
      </c>
      <c r="D193" s="23">
        <f t="shared" si="129"/>
        <v>4949.479166666667</v>
      </c>
      <c r="E193" s="2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row>
    <row r="194" spans="1:258" s="2" customFormat="1" ht="15" hidden="1" x14ac:dyDescent="0.25">
      <c r="A194" s="2">
        <v>94</v>
      </c>
      <c r="B194" s="36">
        <f t="shared" ca="1" si="127"/>
        <v>48254</v>
      </c>
      <c r="C194" s="23">
        <f t="shared" si="129"/>
        <v>7042.515625</v>
      </c>
      <c r="D194" s="23">
        <f t="shared" si="129"/>
        <v>4933.984375</v>
      </c>
      <c r="E194" s="23"/>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row>
    <row r="195" spans="1:258" s="2" customFormat="1" ht="15" hidden="1" x14ac:dyDescent="0.25">
      <c r="A195" s="2">
        <v>95</v>
      </c>
      <c r="B195" s="36">
        <f t="shared" ca="1" si="127"/>
        <v>48283</v>
      </c>
      <c r="C195" s="23">
        <f t="shared" si="129"/>
        <v>7012.677083333333</v>
      </c>
      <c r="D195" s="23">
        <f t="shared" si="129"/>
        <v>4918.4895833333339</v>
      </c>
      <c r="E195" s="23"/>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row>
    <row r="196" spans="1:258" s="2" customFormat="1" ht="15" hidden="1" x14ac:dyDescent="0.25">
      <c r="A196" s="2">
        <v>96</v>
      </c>
      <c r="B196" s="36">
        <f t="shared" ca="1" si="127"/>
        <v>48314</v>
      </c>
      <c r="C196" s="23">
        <f t="shared" si="129"/>
        <v>6982.838541666667</v>
      </c>
      <c r="D196" s="23">
        <f t="shared" si="129"/>
        <v>4902.994791666667</v>
      </c>
      <c r="E196" s="23"/>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row>
    <row r="197" spans="1:258" s="2" customFormat="1" ht="15" hidden="1" x14ac:dyDescent="0.25">
      <c r="A197" s="2">
        <v>97</v>
      </c>
      <c r="B197" s="36">
        <f t="shared" ca="1" si="127"/>
        <v>48344</v>
      </c>
      <c r="C197" s="23">
        <f t="shared" ref="C197:D208" si="130">L56</f>
        <v>10965.5</v>
      </c>
      <c r="D197" s="23">
        <f t="shared" si="130"/>
        <v>8900</v>
      </c>
      <c r="E197" s="23"/>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row>
    <row r="198" spans="1:258" s="2" customFormat="1" ht="15" hidden="1" x14ac:dyDescent="0.25">
      <c r="A198" s="2">
        <v>98</v>
      </c>
      <c r="B198" s="36">
        <f t="shared" ca="1" si="127"/>
        <v>48375</v>
      </c>
      <c r="C198" s="23">
        <f t="shared" si="130"/>
        <v>6923.161458333333</v>
      </c>
      <c r="D198" s="23">
        <f t="shared" si="130"/>
        <v>4872.0052083333339</v>
      </c>
      <c r="E198" s="23"/>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row>
    <row r="199" spans="1:258" s="2" customFormat="1" ht="15" hidden="1" x14ac:dyDescent="0.25">
      <c r="A199" s="2">
        <v>99</v>
      </c>
      <c r="B199" s="36">
        <f t="shared" ca="1" si="127"/>
        <v>48405</v>
      </c>
      <c r="C199" s="23">
        <f t="shared" si="130"/>
        <v>6893.322916666667</v>
      </c>
      <c r="D199" s="23">
        <f t="shared" si="130"/>
        <v>4856.510416666667</v>
      </c>
      <c r="E199" s="23"/>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row>
    <row r="200" spans="1:258" s="2" customFormat="1" ht="15" hidden="1" x14ac:dyDescent="0.25">
      <c r="A200" s="2">
        <v>100</v>
      </c>
      <c r="B200" s="36">
        <f t="shared" ca="1" si="127"/>
        <v>48436</v>
      </c>
      <c r="C200" s="23">
        <f t="shared" si="130"/>
        <v>6863.484375</v>
      </c>
      <c r="D200" s="23">
        <f t="shared" si="130"/>
        <v>4841.015625</v>
      </c>
      <c r="E200" s="23"/>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row>
    <row r="201" spans="1:258" s="2" customFormat="1" ht="15" hidden="1" x14ac:dyDescent="0.25">
      <c r="A201" s="2">
        <v>101</v>
      </c>
      <c r="B201" s="36">
        <f t="shared" ca="1" si="127"/>
        <v>48467</v>
      </c>
      <c r="C201" s="23">
        <f t="shared" si="130"/>
        <v>6833.645833333333</v>
      </c>
      <c r="D201" s="23">
        <f t="shared" si="130"/>
        <v>4825.5208333333339</v>
      </c>
      <c r="E201" s="23"/>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row>
    <row r="202" spans="1:258" s="2" customFormat="1" ht="15" hidden="1" x14ac:dyDescent="0.25">
      <c r="A202" s="2">
        <v>102</v>
      </c>
      <c r="B202" s="36">
        <f t="shared" ca="1" si="127"/>
        <v>48497</v>
      </c>
      <c r="C202" s="23">
        <f t="shared" si="130"/>
        <v>6803.807291666667</v>
      </c>
      <c r="D202" s="23">
        <f t="shared" si="130"/>
        <v>4810.026041666667</v>
      </c>
      <c r="E202" s="23"/>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row>
    <row r="203" spans="1:258" s="2" customFormat="1" ht="15" hidden="1" x14ac:dyDescent="0.25">
      <c r="A203" s="2">
        <v>103</v>
      </c>
      <c r="B203" s="36">
        <f t="shared" ca="1" si="127"/>
        <v>48528</v>
      </c>
      <c r="C203" s="23">
        <f t="shared" si="130"/>
        <v>6773.96875</v>
      </c>
      <c r="D203" s="23">
        <f t="shared" si="130"/>
        <v>4794.53125</v>
      </c>
      <c r="E203" s="2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row>
    <row r="204" spans="1:258" s="2" customFormat="1" ht="15" hidden="1" x14ac:dyDescent="0.25">
      <c r="A204" s="2">
        <v>104</v>
      </c>
      <c r="B204" s="36">
        <f t="shared" ca="1" si="127"/>
        <v>48558</v>
      </c>
      <c r="C204" s="23">
        <f t="shared" si="130"/>
        <v>6744.130208333333</v>
      </c>
      <c r="D204" s="23">
        <f t="shared" si="130"/>
        <v>4779.0364583333339</v>
      </c>
      <c r="E204" s="23"/>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row>
    <row r="205" spans="1:258" s="2" customFormat="1" ht="15" hidden="1" x14ac:dyDescent="0.25">
      <c r="A205" s="2">
        <v>105</v>
      </c>
      <c r="B205" s="36">
        <f t="shared" ca="1" si="127"/>
        <v>48589</v>
      </c>
      <c r="C205" s="23">
        <f t="shared" si="130"/>
        <v>6714.2916666666661</v>
      </c>
      <c r="D205" s="23">
        <f t="shared" si="130"/>
        <v>4763.541666666667</v>
      </c>
      <c r="E205" s="23"/>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row>
    <row r="206" spans="1:258" s="2" customFormat="1" ht="15" hidden="1" x14ac:dyDescent="0.25">
      <c r="A206" s="2">
        <v>106</v>
      </c>
      <c r="B206" s="36">
        <f t="shared" ca="1" si="127"/>
        <v>48620</v>
      </c>
      <c r="C206" s="23">
        <f t="shared" si="130"/>
        <v>6684.453125</v>
      </c>
      <c r="D206" s="23">
        <f t="shared" si="130"/>
        <v>4748.046875</v>
      </c>
      <c r="E206" s="23"/>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row>
    <row r="207" spans="1:258" s="2" customFormat="1" ht="15" hidden="1" x14ac:dyDescent="0.25">
      <c r="A207" s="2">
        <v>107</v>
      </c>
      <c r="B207" s="36">
        <f t="shared" ca="1" si="127"/>
        <v>48648</v>
      </c>
      <c r="C207" s="23">
        <f t="shared" si="130"/>
        <v>6654.614583333333</v>
      </c>
      <c r="D207" s="23">
        <f t="shared" si="130"/>
        <v>4732.5520833333339</v>
      </c>
      <c r="E207" s="23"/>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row>
    <row r="208" spans="1:258" s="2" customFormat="1" ht="15" hidden="1" x14ac:dyDescent="0.25">
      <c r="A208" s="2">
        <v>108</v>
      </c>
      <c r="B208" s="36">
        <f t="shared" ca="1" si="127"/>
        <v>48679</v>
      </c>
      <c r="C208" s="23">
        <f t="shared" si="130"/>
        <v>6624.7760416666661</v>
      </c>
      <c r="D208" s="23">
        <f t="shared" si="130"/>
        <v>4717.057291666667</v>
      </c>
      <c r="E208" s="23"/>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row>
    <row r="209" spans="1:258" s="2" customFormat="1" ht="15" hidden="1" x14ac:dyDescent="0.25">
      <c r="A209" s="2">
        <v>109</v>
      </c>
      <c r="B209" s="36">
        <f t="shared" ca="1" si="127"/>
        <v>48709</v>
      </c>
      <c r="C209" s="23">
        <f t="shared" ref="C209:D220" si="131">R56</f>
        <v>10448.0625</v>
      </c>
      <c r="D209" s="23">
        <f t="shared" si="131"/>
        <v>8554.6875</v>
      </c>
      <c r="E209" s="23"/>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row>
    <row r="210" spans="1:258" s="2" customFormat="1" ht="15" hidden="1" x14ac:dyDescent="0.25">
      <c r="A210" s="2">
        <v>110</v>
      </c>
      <c r="B210" s="36">
        <f t="shared" ca="1" si="127"/>
        <v>48740</v>
      </c>
      <c r="C210" s="23">
        <f t="shared" si="131"/>
        <v>6565.098958333333</v>
      </c>
      <c r="D210" s="23">
        <f t="shared" si="131"/>
        <v>4686.0677083333339</v>
      </c>
      <c r="E210" s="23"/>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row>
    <row r="211" spans="1:258" s="2" customFormat="1" ht="15" hidden="1" x14ac:dyDescent="0.25">
      <c r="A211" s="2">
        <v>111</v>
      </c>
      <c r="B211" s="36">
        <f t="shared" ca="1" si="127"/>
        <v>48770</v>
      </c>
      <c r="C211" s="23">
        <f t="shared" si="131"/>
        <v>6535.2604166666661</v>
      </c>
      <c r="D211" s="23">
        <f t="shared" si="131"/>
        <v>4670.572916666667</v>
      </c>
      <c r="E211" s="23"/>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row>
    <row r="212" spans="1:258" s="2" customFormat="1" ht="15" hidden="1" x14ac:dyDescent="0.25">
      <c r="A212" s="2">
        <v>112</v>
      </c>
      <c r="B212" s="36">
        <f t="shared" ca="1" si="127"/>
        <v>48801</v>
      </c>
      <c r="C212" s="23">
        <f t="shared" si="131"/>
        <v>6505.421875</v>
      </c>
      <c r="D212" s="23">
        <f t="shared" si="131"/>
        <v>4655.078125</v>
      </c>
      <c r="E212" s="23"/>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row>
    <row r="213" spans="1:258" s="2" customFormat="1" ht="15" hidden="1" x14ac:dyDescent="0.25">
      <c r="A213" s="2">
        <v>113</v>
      </c>
      <c r="B213" s="36">
        <f t="shared" ca="1" si="127"/>
        <v>48832</v>
      </c>
      <c r="C213" s="23">
        <f t="shared" si="131"/>
        <v>6475.583333333333</v>
      </c>
      <c r="D213" s="23">
        <f t="shared" si="131"/>
        <v>4639.5833333333339</v>
      </c>
      <c r="E213" s="2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row>
    <row r="214" spans="1:258" s="2" customFormat="1" ht="15" hidden="1" x14ac:dyDescent="0.25">
      <c r="A214" s="2">
        <v>114</v>
      </c>
      <c r="B214" s="36">
        <f t="shared" ca="1" si="127"/>
        <v>48862</v>
      </c>
      <c r="C214" s="23">
        <f t="shared" si="131"/>
        <v>6445.7447916666661</v>
      </c>
      <c r="D214" s="23">
        <f t="shared" si="131"/>
        <v>4624.088541666667</v>
      </c>
      <c r="E214" s="23"/>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row>
    <row r="215" spans="1:258" s="2" customFormat="1" ht="15" hidden="1" x14ac:dyDescent="0.25">
      <c r="A215" s="2">
        <v>115</v>
      </c>
      <c r="B215" s="36">
        <f t="shared" ca="1" si="127"/>
        <v>48893</v>
      </c>
      <c r="C215" s="23">
        <f t="shared" si="131"/>
        <v>6415.90625</v>
      </c>
      <c r="D215" s="23">
        <f t="shared" si="131"/>
        <v>4608.59375</v>
      </c>
      <c r="E215" s="23"/>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row>
    <row r="216" spans="1:258" s="2" customFormat="1" ht="15" hidden="1" x14ac:dyDescent="0.25">
      <c r="A216" s="2">
        <v>116</v>
      </c>
      <c r="B216" s="36">
        <f t="shared" ca="1" si="127"/>
        <v>48923</v>
      </c>
      <c r="C216" s="23">
        <f t="shared" si="131"/>
        <v>6386.067708333333</v>
      </c>
      <c r="D216" s="23">
        <f t="shared" si="131"/>
        <v>4593.0989583333339</v>
      </c>
      <c r="E216" s="23"/>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row>
    <row r="217" spans="1:258" s="2" customFormat="1" ht="15" hidden="1" x14ac:dyDescent="0.25">
      <c r="A217" s="2">
        <v>117</v>
      </c>
      <c r="B217" s="36">
        <f t="shared" ca="1" si="127"/>
        <v>48954</v>
      </c>
      <c r="C217" s="23">
        <f t="shared" si="131"/>
        <v>6356.2291666666661</v>
      </c>
      <c r="D217" s="23">
        <f t="shared" si="131"/>
        <v>4577.604166666667</v>
      </c>
      <c r="E217" s="23"/>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row>
    <row r="218" spans="1:258" s="2" customFormat="1" ht="15" hidden="1" x14ac:dyDescent="0.25">
      <c r="A218" s="2">
        <v>118</v>
      </c>
      <c r="B218" s="36">
        <f t="shared" ca="1" si="127"/>
        <v>48985</v>
      </c>
      <c r="C218" s="23">
        <f t="shared" si="131"/>
        <v>6326.390625</v>
      </c>
      <c r="D218" s="23">
        <f t="shared" si="131"/>
        <v>4562.109375</v>
      </c>
      <c r="E218" s="23"/>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row>
    <row r="219" spans="1:258" s="2" customFormat="1" ht="15" hidden="1" x14ac:dyDescent="0.25">
      <c r="A219" s="2">
        <v>119</v>
      </c>
      <c r="B219" s="36">
        <f t="shared" ca="1" si="127"/>
        <v>49013</v>
      </c>
      <c r="C219" s="23">
        <f t="shared" si="131"/>
        <v>6296.552083333333</v>
      </c>
      <c r="D219" s="23">
        <f t="shared" si="131"/>
        <v>4546.6145833333339</v>
      </c>
      <c r="E219" s="23"/>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row>
    <row r="220" spans="1:258" s="2" customFormat="1" ht="15" hidden="1" x14ac:dyDescent="0.25">
      <c r="A220" s="2">
        <v>120</v>
      </c>
      <c r="B220" s="36">
        <f t="shared" ca="1" si="127"/>
        <v>49044</v>
      </c>
      <c r="C220" s="23">
        <f t="shared" si="131"/>
        <v>6266.7135416666661</v>
      </c>
      <c r="D220" s="23">
        <f t="shared" si="131"/>
        <v>4531.119791666667</v>
      </c>
      <c r="E220" s="23"/>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row>
    <row r="221" spans="1:258" s="2" customFormat="1" ht="15" hidden="1" x14ac:dyDescent="0.25">
      <c r="A221" s="2">
        <v>121</v>
      </c>
      <c r="B221" s="36">
        <f t="shared" ca="1" si="127"/>
        <v>49074</v>
      </c>
      <c r="C221" s="28">
        <f t="shared" ref="C221:D232" si="132">X56</f>
        <v>9930.625</v>
      </c>
      <c r="D221" s="67">
        <f t="shared" si="132"/>
        <v>8209.375</v>
      </c>
      <c r="E221" s="23"/>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row>
    <row r="222" spans="1:258" s="2" customFormat="1" ht="15" hidden="1" x14ac:dyDescent="0.25">
      <c r="A222" s="2">
        <v>122</v>
      </c>
      <c r="B222" s="36">
        <f t="shared" ca="1" si="127"/>
        <v>49105</v>
      </c>
      <c r="C222" s="28">
        <f t="shared" si="132"/>
        <v>6207.036458333333</v>
      </c>
      <c r="D222" s="67">
        <f t="shared" si="132"/>
        <v>4500.1302083333339</v>
      </c>
      <c r="E222" s="23"/>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row>
    <row r="223" spans="1:258" s="2" customFormat="1" ht="15" hidden="1" x14ac:dyDescent="0.25">
      <c r="A223" s="2">
        <v>123</v>
      </c>
      <c r="B223" s="36">
        <f t="shared" ca="1" si="127"/>
        <v>49135</v>
      </c>
      <c r="C223" s="28">
        <f t="shared" si="132"/>
        <v>6177.1979166666661</v>
      </c>
      <c r="D223" s="67">
        <f t="shared" si="132"/>
        <v>4484.635416666667</v>
      </c>
      <c r="E223" s="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row>
    <row r="224" spans="1:258" s="2" customFormat="1" ht="15" hidden="1" x14ac:dyDescent="0.25">
      <c r="A224" s="2">
        <v>124</v>
      </c>
      <c r="B224" s="36">
        <f t="shared" ca="1" si="127"/>
        <v>49166</v>
      </c>
      <c r="C224" s="28">
        <f t="shared" si="132"/>
        <v>6147.359375</v>
      </c>
      <c r="D224" s="67">
        <f t="shared" si="132"/>
        <v>4469.140625</v>
      </c>
      <c r="E224" s="23"/>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row>
    <row r="225" spans="1:258" s="2" customFormat="1" ht="15" hidden="1" x14ac:dyDescent="0.25">
      <c r="A225" s="2">
        <v>125</v>
      </c>
      <c r="B225" s="36">
        <f t="shared" ca="1" si="127"/>
        <v>49197</v>
      </c>
      <c r="C225" s="28">
        <f t="shared" si="132"/>
        <v>6117.520833333333</v>
      </c>
      <c r="D225" s="67">
        <f t="shared" si="132"/>
        <v>4453.6458333333339</v>
      </c>
      <c r="E225" s="23"/>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row>
    <row r="226" spans="1:258" s="2" customFormat="1" ht="15" hidden="1" x14ac:dyDescent="0.25">
      <c r="A226" s="2">
        <v>126</v>
      </c>
      <c r="B226" s="36">
        <f t="shared" ca="1" si="127"/>
        <v>49227</v>
      </c>
      <c r="C226" s="28">
        <f t="shared" si="132"/>
        <v>6087.6822916666661</v>
      </c>
      <c r="D226" s="67">
        <f t="shared" si="132"/>
        <v>4438.151041666667</v>
      </c>
      <c r="E226" s="23"/>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row>
    <row r="227" spans="1:258" s="2" customFormat="1" ht="15" hidden="1" x14ac:dyDescent="0.25">
      <c r="A227" s="2">
        <v>127</v>
      </c>
      <c r="B227" s="36">
        <f t="shared" ca="1" si="127"/>
        <v>49258</v>
      </c>
      <c r="C227" s="28">
        <f t="shared" si="132"/>
        <v>6057.84375</v>
      </c>
      <c r="D227" s="67">
        <f t="shared" si="132"/>
        <v>4422.65625</v>
      </c>
      <c r="E227" s="23"/>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row>
    <row r="228" spans="1:258" s="2" customFormat="1" ht="15" hidden="1" x14ac:dyDescent="0.25">
      <c r="A228" s="2">
        <v>128</v>
      </c>
      <c r="B228" s="36">
        <f t="shared" ca="1" si="127"/>
        <v>49288</v>
      </c>
      <c r="C228" s="28">
        <f t="shared" si="132"/>
        <v>6028.005208333333</v>
      </c>
      <c r="D228" s="67">
        <f t="shared" si="132"/>
        <v>4407.1614583333339</v>
      </c>
      <c r="E228" s="23"/>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row>
    <row r="229" spans="1:258" s="2" customFormat="1" ht="15" hidden="1" x14ac:dyDescent="0.25">
      <c r="A229" s="2">
        <v>129</v>
      </c>
      <c r="B229" s="36">
        <f t="shared" ca="1" si="127"/>
        <v>49319</v>
      </c>
      <c r="C229" s="28">
        <f t="shared" si="132"/>
        <v>5998.1666666666661</v>
      </c>
      <c r="D229" s="67">
        <f t="shared" si="132"/>
        <v>4391.666666666667</v>
      </c>
      <c r="E229" s="23"/>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row>
    <row r="230" spans="1:258" s="2" customFormat="1" ht="15" hidden="1" x14ac:dyDescent="0.25">
      <c r="A230" s="2">
        <v>130</v>
      </c>
      <c r="B230" s="36">
        <f t="shared" ca="1" si="127"/>
        <v>49350</v>
      </c>
      <c r="C230" s="28">
        <f t="shared" si="132"/>
        <v>5968.328125</v>
      </c>
      <c r="D230" s="67">
        <f t="shared" si="132"/>
        <v>4376.171875</v>
      </c>
      <c r="E230" s="23"/>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row>
    <row r="231" spans="1:258" s="2" customFormat="1" ht="15" hidden="1" x14ac:dyDescent="0.25">
      <c r="A231" s="2">
        <v>131</v>
      </c>
      <c r="B231" s="36">
        <f t="shared" ref="B231:B294" ca="1" si="133">EDATE(B230,1)</f>
        <v>49378</v>
      </c>
      <c r="C231" s="28">
        <f t="shared" si="132"/>
        <v>5938.489583333333</v>
      </c>
      <c r="D231" s="67">
        <f t="shared" si="132"/>
        <v>4360.6770833333339</v>
      </c>
      <c r="E231" s="23"/>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row>
    <row r="232" spans="1:258" s="2" customFormat="1" ht="15" hidden="1" x14ac:dyDescent="0.25">
      <c r="A232" s="2">
        <v>132</v>
      </c>
      <c r="B232" s="36">
        <f t="shared" ca="1" si="133"/>
        <v>49409</v>
      </c>
      <c r="C232" s="28">
        <f t="shared" si="132"/>
        <v>5908.6510416666661</v>
      </c>
      <c r="D232" s="67">
        <f t="shared" si="132"/>
        <v>4345.182291666667</v>
      </c>
      <c r="E232" s="23"/>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row>
    <row r="233" spans="1:258" s="2" customFormat="1" ht="15" hidden="1" x14ac:dyDescent="0.25">
      <c r="A233" s="2">
        <v>133</v>
      </c>
      <c r="B233" s="36">
        <f t="shared" ca="1" si="133"/>
        <v>49439</v>
      </c>
      <c r="C233" s="28">
        <f t="shared" ref="C233:D244" si="134">AD56</f>
        <v>9413.1875</v>
      </c>
      <c r="D233" s="67">
        <f t="shared" si="134"/>
        <v>7864.0625</v>
      </c>
      <c r="E233" s="2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row>
    <row r="234" spans="1:258" s="2" customFormat="1" ht="15" hidden="1" x14ac:dyDescent="0.25">
      <c r="A234" s="2">
        <v>134</v>
      </c>
      <c r="B234" s="36">
        <f t="shared" ca="1" si="133"/>
        <v>49470</v>
      </c>
      <c r="C234" s="28">
        <f t="shared" si="134"/>
        <v>5848.973958333333</v>
      </c>
      <c r="D234" s="67">
        <f t="shared" si="134"/>
        <v>4314.1927083333339</v>
      </c>
      <c r="E234" s="23"/>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row>
    <row r="235" spans="1:258" s="2" customFormat="1" ht="15" hidden="1" x14ac:dyDescent="0.25">
      <c r="A235" s="2">
        <v>135</v>
      </c>
      <c r="B235" s="36">
        <f t="shared" ca="1" si="133"/>
        <v>49500</v>
      </c>
      <c r="C235" s="28">
        <f t="shared" si="134"/>
        <v>5819.1354166666661</v>
      </c>
      <c r="D235" s="67">
        <f t="shared" si="134"/>
        <v>4298.697916666667</v>
      </c>
      <c r="E235" s="23"/>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row>
    <row r="236" spans="1:258" s="2" customFormat="1" ht="15" hidden="1" x14ac:dyDescent="0.25">
      <c r="A236" s="2">
        <v>136</v>
      </c>
      <c r="B236" s="36">
        <f t="shared" ca="1" si="133"/>
        <v>49531</v>
      </c>
      <c r="C236" s="28">
        <f t="shared" si="134"/>
        <v>5789.296875</v>
      </c>
      <c r="D236" s="67">
        <f t="shared" si="134"/>
        <v>4283.203125</v>
      </c>
      <c r="E236" s="23"/>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row>
    <row r="237" spans="1:258" s="2" customFormat="1" ht="15" hidden="1" x14ac:dyDescent="0.25">
      <c r="A237" s="2">
        <v>137</v>
      </c>
      <c r="B237" s="36">
        <f t="shared" ca="1" si="133"/>
        <v>49562</v>
      </c>
      <c r="C237" s="28">
        <f t="shared" si="134"/>
        <v>5759.458333333333</v>
      </c>
      <c r="D237" s="67">
        <f t="shared" si="134"/>
        <v>4267.7083333333339</v>
      </c>
      <c r="E237" s="23"/>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row>
    <row r="238" spans="1:258" s="2" customFormat="1" ht="15" hidden="1" x14ac:dyDescent="0.25">
      <c r="A238" s="2">
        <v>138</v>
      </c>
      <c r="B238" s="36">
        <f t="shared" ca="1" si="133"/>
        <v>49592</v>
      </c>
      <c r="C238" s="28">
        <f t="shared" si="134"/>
        <v>5729.6197916666661</v>
      </c>
      <c r="D238" s="67">
        <f t="shared" si="134"/>
        <v>4252.213541666667</v>
      </c>
      <c r="E238" s="23"/>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row>
    <row r="239" spans="1:258" s="2" customFormat="1" ht="15" hidden="1" x14ac:dyDescent="0.25">
      <c r="A239" s="2">
        <v>139</v>
      </c>
      <c r="B239" s="36">
        <f t="shared" ca="1" si="133"/>
        <v>49623</v>
      </c>
      <c r="C239" s="28">
        <f t="shared" si="134"/>
        <v>5699.78125</v>
      </c>
      <c r="D239" s="67">
        <f t="shared" si="134"/>
        <v>4236.71875</v>
      </c>
      <c r="E239" s="23"/>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row>
    <row r="240" spans="1:258" s="2" customFormat="1" ht="15" hidden="1" x14ac:dyDescent="0.25">
      <c r="A240" s="2">
        <v>140</v>
      </c>
      <c r="B240" s="36">
        <f t="shared" ca="1" si="133"/>
        <v>49653</v>
      </c>
      <c r="C240" s="28">
        <f t="shared" si="134"/>
        <v>5669.942708333333</v>
      </c>
      <c r="D240" s="67">
        <f t="shared" si="134"/>
        <v>4221.2239583333339</v>
      </c>
      <c r="E240" s="23"/>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row>
    <row r="241" spans="1:258" s="2" customFormat="1" ht="15" hidden="1" x14ac:dyDescent="0.25">
      <c r="A241" s="2">
        <v>141</v>
      </c>
      <c r="B241" s="36">
        <f t="shared" ca="1" si="133"/>
        <v>49684</v>
      </c>
      <c r="C241" s="28">
        <f t="shared" si="134"/>
        <v>5640.1041666666661</v>
      </c>
      <c r="D241" s="67">
        <f t="shared" si="134"/>
        <v>4205.729166666667</v>
      </c>
      <c r="E241" s="23"/>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row>
    <row r="242" spans="1:258" s="2" customFormat="1" ht="15" hidden="1" x14ac:dyDescent="0.25">
      <c r="A242" s="2">
        <v>142</v>
      </c>
      <c r="B242" s="36">
        <f t="shared" ca="1" si="133"/>
        <v>49715</v>
      </c>
      <c r="C242" s="28">
        <f t="shared" si="134"/>
        <v>5610.265625</v>
      </c>
      <c r="D242" s="67">
        <f t="shared" si="134"/>
        <v>4190.234375</v>
      </c>
      <c r="E242" s="23"/>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row>
    <row r="243" spans="1:258" s="2" customFormat="1" ht="15" hidden="1" x14ac:dyDescent="0.25">
      <c r="A243" s="2">
        <v>143</v>
      </c>
      <c r="B243" s="36">
        <f t="shared" ca="1" si="133"/>
        <v>49744</v>
      </c>
      <c r="C243" s="28">
        <f t="shared" si="134"/>
        <v>5580.427083333333</v>
      </c>
      <c r="D243" s="67">
        <f t="shared" si="134"/>
        <v>4174.7395833333339</v>
      </c>
      <c r="E243" s="2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row>
    <row r="244" spans="1:258" s="2" customFormat="1" ht="15" hidden="1" x14ac:dyDescent="0.25">
      <c r="A244" s="2">
        <v>144</v>
      </c>
      <c r="B244" s="36">
        <f t="shared" ca="1" si="133"/>
        <v>49775</v>
      </c>
      <c r="C244" s="28">
        <f t="shared" si="134"/>
        <v>5550.5885416666661</v>
      </c>
      <c r="D244" s="67">
        <f t="shared" si="134"/>
        <v>4159.244791666667</v>
      </c>
      <c r="E244" s="23"/>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row>
    <row r="245" spans="1:258" s="2" customFormat="1" ht="15" hidden="1" x14ac:dyDescent="0.25">
      <c r="A245" s="2">
        <v>145</v>
      </c>
      <c r="B245" s="36">
        <f t="shared" ca="1" si="133"/>
        <v>49805</v>
      </c>
      <c r="C245" s="28">
        <f t="shared" ref="C245:D256" si="135">AJ56</f>
        <v>8895.75</v>
      </c>
      <c r="D245" s="67">
        <f t="shared" si="135"/>
        <v>7518.75</v>
      </c>
      <c r="E245" s="23"/>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row>
    <row r="246" spans="1:258" s="2" customFormat="1" ht="15" hidden="1" x14ac:dyDescent="0.25">
      <c r="A246" s="2">
        <v>146</v>
      </c>
      <c r="B246" s="36">
        <f t="shared" ca="1" si="133"/>
        <v>49836</v>
      </c>
      <c r="C246" s="28">
        <f t="shared" si="135"/>
        <v>5490.911458333333</v>
      </c>
      <c r="D246" s="67">
        <f t="shared" si="135"/>
        <v>4128.2552083333339</v>
      </c>
      <c r="E246" s="23"/>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row>
    <row r="247" spans="1:258" s="2" customFormat="1" ht="15" hidden="1" x14ac:dyDescent="0.25">
      <c r="A247" s="2">
        <v>147</v>
      </c>
      <c r="B247" s="36">
        <f t="shared" ca="1" si="133"/>
        <v>49866</v>
      </c>
      <c r="C247" s="28">
        <f t="shared" si="135"/>
        <v>5461.0729166666661</v>
      </c>
      <c r="D247" s="67">
        <f t="shared" si="135"/>
        <v>4112.760416666667</v>
      </c>
      <c r="E247" s="23"/>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row>
    <row r="248" spans="1:258" s="2" customFormat="1" ht="15" hidden="1" x14ac:dyDescent="0.25">
      <c r="A248" s="2">
        <v>148</v>
      </c>
      <c r="B248" s="36">
        <f t="shared" ca="1" si="133"/>
        <v>49897</v>
      </c>
      <c r="C248" s="28">
        <f t="shared" si="135"/>
        <v>5431.234375</v>
      </c>
      <c r="D248" s="67">
        <f t="shared" si="135"/>
        <v>4097.265625</v>
      </c>
      <c r="E248" s="23"/>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row>
    <row r="249" spans="1:258" s="2" customFormat="1" ht="15" hidden="1" x14ac:dyDescent="0.25">
      <c r="A249" s="2">
        <v>149</v>
      </c>
      <c r="B249" s="36">
        <f t="shared" ca="1" si="133"/>
        <v>49928</v>
      </c>
      <c r="C249" s="28">
        <f t="shared" si="135"/>
        <v>5401.395833333333</v>
      </c>
      <c r="D249" s="67">
        <f t="shared" si="135"/>
        <v>4081.7708333333335</v>
      </c>
      <c r="E249" s="23"/>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row>
    <row r="250" spans="1:258" s="2" customFormat="1" ht="15" hidden="1" x14ac:dyDescent="0.25">
      <c r="A250" s="2">
        <v>150</v>
      </c>
      <c r="B250" s="36">
        <f t="shared" ca="1" si="133"/>
        <v>49958</v>
      </c>
      <c r="C250" s="28">
        <f t="shared" si="135"/>
        <v>5371.5572916666661</v>
      </c>
      <c r="D250" s="67">
        <f t="shared" si="135"/>
        <v>4066.276041666667</v>
      </c>
      <c r="E250" s="23"/>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row>
    <row r="251" spans="1:258" s="2" customFormat="1" ht="15" hidden="1" x14ac:dyDescent="0.25">
      <c r="A251" s="2">
        <v>151</v>
      </c>
      <c r="B251" s="36">
        <f t="shared" ca="1" si="133"/>
        <v>49989</v>
      </c>
      <c r="C251" s="28">
        <f t="shared" si="135"/>
        <v>5341.71875</v>
      </c>
      <c r="D251" s="67">
        <f t="shared" si="135"/>
        <v>4050.78125</v>
      </c>
      <c r="E251" s="23"/>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row>
    <row r="252" spans="1:258" s="2" customFormat="1" ht="15" hidden="1" x14ac:dyDescent="0.25">
      <c r="A252" s="2">
        <v>152</v>
      </c>
      <c r="B252" s="36">
        <f t="shared" ca="1" si="133"/>
        <v>50019</v>
      </c>
      <c r="C252" s="28">
        <f t="shared" si="135"/>
        <v>5311.8802083333339</v>
      </c>
      <c r="D252" s="67">
        <f t="shared" si="135"/>
        <v>4035.2864583333335</v>
      </c>
      <c r="E252" s="23"/>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row>
    <row r="253" spans="1:258" s="2" customFormat="1" ht="15" hidden="1" x14ac:dyDescent="0.25">
      <c r="A253" s="2">
        <v>153</v>
      </c>
      <c r="B253" s="36">
        <f t="shared" ca="1" si="133"/>
        <v>50050</v>
      </c>
      <c r="C253" s="28">
        <f t="shared" si="135"/>
        <v>5282.0416666666661</v>
      </c>
      <c r="D253" s="67">
        <f t="shared" si="135"/>
        <v>4019.791666666667</v>
      </c>
      <c r="E253" s="2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row>
    <row r="254" spans="1:258" s="2" customFormat="1" ht="15" hidden="1" x14ac:dyDescent="0.25">
      <c r="A254" s="2">
        <v>154</v>
      </c>
      <c r="B254" s="36">
        <f t="shared" ca="1" si="133"/>
        <v>50081</v>
      </c>
      <c r="C254" s="28">
        <f t="shared" si="135"/>
        <v>5252.203125</v>
      </c>
      <c r="D254" s="67">
        <f t="shared" si="135"/>
        <v>4004.296875</v>
      </c>
      <c r="E254" s="23"/>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row>
    <row r="255" spans="1:258" s="2" customFormat="1" ht="15" hidden="1" x14ac:dyDescent="0.25">
      <c r="A255" s="2">
        <v>155</v>
      </c>
      <c r="B255" s="36">
        <f t="shared" ca="1" si="133"/>
        <v>50109</v>
      </c>
      <c r="C255" s="28">
        <f t="shared" si="135"/>
        <v>5222.3645833333339</v>
      </c>
      <c r="D255" s="67">
        <f t="shared" si="135"/>
        <v>3988.8020833333335</v>
      </c>
      <c r="E255" s="23"/>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row>
    <row r="256" spans="1:258" s="2" customFormat="1" ht="15" hidden="1" x14ac:dyDescent="0.25">
      <c r="A256" s="2">
        <v>156</v>
      </c>
      <c r="B256" s="36">
        <f t="shared" ca="1" si="133"/>
        <v>50140</v>
      </c>
      <c r="C256" s="28">
        <f t="shared" si="135"/>
        <v>5192.5260416666661</v>
      </c>
      <c r="D256" s="67">
        <f t="shared" si="135"/>
        <v>3973.307291666667</v>
      </c>
      <c r="E256" s="23"/>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row>
    <row r="257" spans="1:258" s="2" customFormat="1" ht="15" hidden="1" x14ac:dyDescent="0.25">
      <c r="A257" s="2">
        <v>157</v>
      </c>
      <c r="B257" s="36">
        <f t="shared" ca="1" si="133"/>
        <v>50170</v>
      </c>
      <c r="C257" s="28">
        <f t="shared" ref="C257:D268" si="136">AP56</f>
        <v>8378.3125</v>
      </c>
      <c r="D257" s="67">
        <f t="shared" si="136"/>
        <v>7173.4375</v>
      </c>
      <c r="E257" s="23"/>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row>
    <row r="258" spans="1:258" s="2" customFormat="1" ht="15" hidden="1" x14ac:dyDescent="0.25">
      <c r="A258" s="2">
        <v>158</v>
      </c>
      <c r="B258" s="36">
        <f t="shared" ca="1" si="133"/>
        <v>50201</v>
      </c>
      <c r="C258" s="28">
        <f t="shared" si="136"/>
        <v>5132.8489583333339</v>
      </c>
      <c r="D258" s="67">
        <f t="shared" si="136"/>
        <v>3942.3177083333335</v>
      </c>
      <c r="E258" s="23"/>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row>
    <row r="259" spans="1:258" s="2" customFormat="1" ht="15" hidden="1" x14ac:dyDescent="0.25">
      <c r="A259" s="2">
        <v>159</v>
      </c>
      <c r="B259" s="36">
        <f t="shared" ca="1" si="133"/>
        <v>50231</v>
      </c>
      <c r="C259" s="28">
        <f t="shared" si="136"/>
        <v>5103.0104166666661</v>
      </c>
      <c r="D259" s="67">
        <f t="shared" si="136"/>
        <v>3926.822916666667</v>
      </c>
      <c r="E259" s="23"/>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row>
    <row r="260" spans="1:258" s="2" customFormat="1" ht="15" hidden="1" x14ac:dyDescent="0.25">
      <c r="A260" s="2">
        <v>160</v>
      </c>
      <c r="B260" s="36">
        <f t="shared" ca="1" si="133"/>
        <v>50262</v>
      </c>
      <c r="C260" s="28">
        <f t="shared" si="136"/>
        <v>5073.171875</v>
      </c>
      <c r="D260" s="67">
        <f t="shared" si="136"/>
        <v>3911.328125</v>
      </c>
      <c r="E260" s="23"/>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row>
    <row r="261" spans="1:258" s="2" customFormat="1" ht="15" hidden="1" x14ac:dyDescent="0.25">
      <c r="A261" s="2">
        <v>161</v>
      </c>
      <c r="B261" s="36">
        <f t="shared" ca="1" si="133"/>
        <v>50293</v>
      </c>
      <c r="C261" s="28">
        <f t="shared" si="136"/>
        <v>5043.3333333333339</v>
      </c>
      <c r="D261" s="67">
        <f t="shared" si="136"/>
        <v>3895.8333333333335</v>
      </c>
      <c r="E261" s="23"/>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row>
    <row r="262" spans="1:258" s="2" customFormat="1" ht="15" hidden="1" x14ac:dyDescent="0.25">
      <c r="A262" s="2">
        <v>162</v>
      </c>
      <c r="B262" s="36">
        <f t="shared" ca="1" si="133"/>
        <v>50323</v>
      </c>
      <c r="C262" s="28">
        <f t="shared" si="136"/>
        <v>5013.4947916666661</v>
      </c>
      <c r="D262" s="67">
        <f t="shared" si="136"/>
        <v>3880.338541666667</v>
      </c>
      <c r="E262" s="23"/>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row>
    <row r="263" spans="1:258" s="2" customFormat="1" ht="15" hidden="1" x14ac:dyDescent="0.25">
      <c r="A263" s="2">
        <v>163</v>
      </c>
      <c r="B263" s="36">
        <f t="shared" ca="1" si="133"/>
        <v>50354</v>
      </c>
      <c r="C263" s="28">
        <f t="shared" si="136"/>
        <v>4983.65625</v>
      </c>
      <c r="D263" s="67">
        <f t="shared" si="136"/>
        <v>3864.84375</v>
      </c>
      <c r="E263" s="2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row>
    <row r="264" spans="1:258" s="2" customFormat="1" ht="15" hidden="1" x14ac:dyDescent="0.25">
      <c r="A264" s="2">
        <v>164</v>
      </c>
      <c r="B264" s="36">
        <f t="shared" ca="1" si="133"/>
        <v>50384</v>
      </c>
      <c r="C264" s="28">
        <f t="shared" si="136"/>
        <v>4953.8177083333339</v>
      </c>
      <c r="D264" s="67">
        <f t="shared" si="136"/>
        <v>3849.3489583333335</v>
      </c>
      <c r="E264" s="23"/>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row>
    <row r="265" spans="1:258" s="2" customFormat="1" ht="15" hidden="1" x14ac:dyDescent="0.25">
      <c r="A265" s="2">
        <v>165</v>
      </c>
      <c r="B265" s="36">
        <f t="shared" ca="1" si="133"/>
        <v>50415</v>
      </c>
      <c r="C265" s="28">
        <f t="shared" si="136"/>
        <v>4923.9791666666661</v>
      </c>
      <c r="D265" s="67">
        <f t="shared" si="136"/>
        <v>3833.854166666667</v>
      </c>
      <c r="E265" s="23"/>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row>
    <row r="266" spans="1:258" s="2" customFormat="1" ht="15" hidden="1" x14ac:dyDescent="0.25">
      <c r="A266" s="2">
        <v>166</v>
      </c>
      <c r="B266" s="36">
        <f t="shared" ca="1" si="133"/>
        <v>50446</v>
      </c>
      <c r="C266" s="28">
        <f t="shared" si="136"/>
        <v>4894.140625</v>
      </c>
      <c r="D266" s="67">
        <f t="shared" si="136"/>
        <v>3818.359375</v>
      </c>
      <c r="E266" s="23"/>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row>
    <row r="267" spans="1:258" s="2" customFormat="1" ht="15" hidden="1" x14ac:dyDescent="0.25">
      <c r="A267" s="2">
        <v>167</v>
      </c>
      <c r="B267" s="36">
        <f t="shared" ca="1" si="133"/>
        <v>50474</v>
      </c>
      <c r="C267" s="28">
        <f t="shared" si="136"/>
        <v>4864.3020833333339</v>
      </c>
      <c r="D267" s="67">
        <f t="shared" si="136"/>
        <v>3802.8645833333335</v>
      </c>
      <c r="E267" s="23"/>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row>
    <row r="268" spans="1:258" s="2" customFormat="1" ht="15" hidden="1" x14ac:dyDescent="0.25">
      <c r="A268" s="2">
        <v>168</v>
      </c>
      <c r="B268" s="36">
        <f t="shared" ca="1" si="133"/>
        <v>50505</v>
      </c>
      <c r="C268" s="28">
        <f t="shared" si="136"/>
        <v>4834.4635416666661</v>
      </c>
      <c r="D268" s="67">
        <f t="shared" si="136"/>
        <v>3787.369791666667</v>
      </c>
      <c r="E268" s="23"/>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row>
    <row r="269" spans="1:258" s="2" customFormat="1" ht="15" hidden="1" x14ac:dyDescent="0.25">
      <c r="A269" s="2">
        <v>169</v>
      </c>
      <c r="B269" s="36">
        <f t="shared" ca="1" si="133"/>
        <v>50535</v>
      </c>
      <c r="C269" s="28">
        <f t="shared" ref="C269:D280" si="137">F71</f>
        <v>7860.875</v>
      </c>
      <c r="D269" s="67">
        <f t="shared" si="137"/>
        <v>6828.125</v>
      </c>
      <c r="E269" s="23"/>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row>
    <row r="270" spans="1:258" s="2" customFormat="1" ht="15" hidden="1" x14ac:dyDescent="0.25">
      <c r="A270" s="2">
        <v>170</v>
      </c>
      <c r="B270" s="36">
        <f t="shared" ca="1" si="133"/>
        <v>50566</v>
      </c>
      <c r="C270" s="28">
        <f t="shared" si="137"/>
        <v>4774.7864583333339</v>
      </c>
      <c r="D270" s="67">
        <f t="shared" si="137"/>
        <v>3756.3802083333335</v>
      </c>
      <c r="E270" s="23"/>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row>
    <row r="271" spans="1:258" s="2" customFormat="1" ht="15" hidden="1" x14ac:dyDescent="0.25">
      <c r="A271" s="2">
        <v>171</v>
      </c>
      <c r="B271" s="36">
        <f t="shared" ca="1" si="133"/>
        <v>50596</v>
      </c>
      <c r="C271" s="28">
        <f t="shared" si="137"/>
        <v>4744.9479166666661</v>
      </c>
      <c r="D271" s="67">
        <f t="shared" si="137"/>
        <v>3740.885416666667</v>
      </c>
      <c r="E271" s="23"/>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row>
    <row r="272" spans="1:258" s="2" customFormat="1" ht="15" hidden="1" x14ac:dyDescent="0.25">
      <c r="A272" s="2">
        <v>172</v>
      </c>
      <c r="B272" s="36">
        <f t="shared" ca="1" si="133"/>
        <v>50627</v>
      </c>
      <c r="C272" s="28">
        <f t="shared" si="137"/>
        <v>4715.109375</v>
      </c>
      <c r="D272" s="67">
        <f t="shared" si="137"/>
        <v>3725.390625</v>
      </c>
      <c r="E272" s="23"/>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row>
    <row r="273" spans="1:258" s="2" customFormat="1" ht="15" hidden="1" x14ac:dyDescent="0.25">
      <c r="A273" s="2">
        <v>173</v>
      </c>
      <c r="B273" s="36">
        <f t="shared" ca="1" si="133"/>
        <v>50658</v>
      </c>
      <c r="C273" s="28">
        <f t="shared" si="137"/>
        <v>4685.270833333333</v>
      </c>
      <c r="D273" s="67">
        <f t="shared" si="137"/>
        <v>3709.8958333333335</v>
      </c>
      <c r="E273" s="2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row>
    <row r="274" spans="1:258" s="2" customFormat="1" ht="15" hidden="1" x14ac:dyDescent="0.25">
      <c r="A274" s="2">
        <v>174</v>
      </c>
      <c r="B274" s="36">
        <f t="shared" ca="1" si="133"/>
        <v>50688</v>
      </c>
      <c r="C274" s="28">
        <f t="shared" si="137"/>
        <v>4655.4322916666661</v>
      </c>
      <c r="D274" s="67">
        <f t="shared" si="137"/>
        <v>3694.401041666667</v>
      </c>
      <c r="E274" s="23"/>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row>
    <row r="275" spans="1:258" s="2" customFormat="1" ht="15" hidden="1" x14ac:dyDescent="0.25">
      <c r="A275" s="2">
        <v>175</v>
      </c>
      <c r="B275" s="36">
        <f t="shared" ca="1" si="133"/>
        <v>50719</v>
      </c>
      <c r="C275" s="28">
        <f t="shared" si="137"/>
        <v>4625.59375</v>
      </c>
      <c r="D275" s="67">
        <f t="shared" si="137"/>
        <v>3678.90625</v>
      </c>
      <c r="E275" s="23"/>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row>
    <row r="276" spans="1:258" s="2" customFormat="1" ht="15" hidden="1" x14ac:dyDescent="0.25">
      <c r="A276" s="2">
        <v>176</v>
      </c>
      <c r="B276" s="36">
        <f t="shared" ca="1" si="133"/>
        <v>50749</v>
      </c>
      <c r="C276" s="28">
        <f t="shared" si="137"/>
        <v>4595.755208333333</v>
      </c>
      <c r="D276" s="67">
        <f t="shared" si="137"/>
        <v>3663.4114583333335</v>
      </c>
      <c r="E276" s="23"/>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row>
    <row r="277" spans="1:258" s="2" customFormat="1" ht="15" hidden="1" x14ac:dyDescent="0.25">
      <c r="A277" s="2">
        <v>177</v>
      </c>
      <c r="B277" s="36">
        <f t="shared" ca="1" si="133"/>
        <v>50780</v>
      </c>
      <c r="C277" s="28">
        <f t="shared" si="137"/>
        <v>4565.9166666666661</v>
      </c>
      <c r="D277" s="67">
        <f t="shared" si="137"/>
        <v>3647.916666666667</v>
      </c>
      <c r="E277" s="23"/>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row>
    <row r="278" spans="1:258" s="2" customFormat="1" ht="15" hidden="1" x14ac:dyDescent="0.25">
      <c r="A278" s="2">
        <v>178</v>
      </c>
      <c r="B278" s="36">
        <f t="shared" ca="1" si="133"/>
        <v>50811</v>
      </c>
      <c r="C278" s="28">
        <f t="shared" si="137"/>
        <v>4536.078125</v>
      </c>
      <c r="D278" s="67">
        <f t="shared" si="137"/>
        <v>3632.421875</v>
      </c>
      <c r="E278" s="23"/>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row>
    <row r="279" spans="1:258" s="2" customFormat="1" ht="15" hidden="1" x14ac:dyDescent="0.25">
      <c r="A279" s="2">
        <v>179</v>
      </c>
      <c r="B279" s="36">
        <f t="shared" ca="1" si="133"/>
        <v>50839</v>
      </c>
      <c r="C279" s="28">
        <f t="shared" si="137"/>
        <v>4506.239583333333</v>
      </c>
      <c r="D279" s="67">
        <f t="shared" si="137"/>
        <v>3616.9270833333335</v>
      </c>
      <c r="E279" s="23"/>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row>
    <row r="280" spans="1:258" s="2" customFormat="1" ht="15" hidden="1" x14ac:dyDescent="0.25">
      <c r="A280" s="2">
        <v>180</v>
      </c>
      <c r="B280" s="36">
        <f t="shared" ca="1" si="133"/>
        <v>50870</v>
      </c>
      <c r="C280" s="28">
        <f t="shared" si="137"/>
        <v>4476.4010416666661</v>
      </c>
      <c r="D280" s="67">
        <f t="shared" si="137"/>
        <v>3601.432291666667</v>
      </c>
      <c r="E280" s="23"/>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row>
    <row r="281" spans="1:258" s="2" customFormat="1" ht="15" hidden="1" x14ac:dyDescent="0.25">
      <c r="A281" s="2">
        <v>181</v>
      </c>
      <c r="B281" s="36">
        <f t="shared" ca="1" si="133"/>
        <v>50900</v>
      </c>
      <c r="C281" s="28">
        <f t="shared" ref="C281:D292" si="138">L71</f>
        <v>7343.4375</v>
      </c>
      <c r="D281" s="67">
        <f t="shared" si="138"/>
        <v>6482.8125</v>
      </c>
      <c r="E281" s="23"/>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row>
    <row r="282" spans="1:258" s="2" customFormat="1" ht="15" hidden="1" x14ac:dyDescent="0.25">
      <c r="A282" s="2">
        <v>182</v>
      </c>
      <c r="B282" s="36">
        <f t="shared" ca="1" si="133"/>
        <v>50931</v>
      </c>
      <c r="C282" s="28">
        <f t="shared" si="138"/>
        <v>4416.723958333333</v>
      </c>
      <c r="D282" s="67">
        <f t="shared" si="138"/>
        <v>3570.4427083333335</v>
      </c>
      <c r="E282" s="23"/>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row>
    <row r="283" spans="1:258" s="2" customFormat="1" ht="15" hidden="1" x14ac:dyDescent="0.25">
      <c r="A283" s="2">
        <v>183</v>
      </c>
      <c r="B283" s="36">
        <f t="shared" ca="1" si="133"/>
        <v>50961</v>
      </c>
      <c r="C283" s="28">
        <f t="shared" si="138"/>
        <v>4386.8854166666661</v>
      </c>
      <c r="D283" s="67">
        <f t="shared" si="138"/>
        <v>3554.947916666667</v>
      </c>
      <c r="E283" s="2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row>
    <row r="284" spans="1:258" s="2" customFormat="1" ht="15" hidden="1" x14ac:dyDescent="0.25">
      <c r="A284" s="2">
        <v>184</v>
      </c>
      <c r="B284" s="36">
        <f t="shared" ca="1" si="133"/>
        <v>50992</v>
      </c>
      <c r="C284" s="28">
        <f t="shared" si="138"/>
        <v>4357.046875</v>
      </c>
      <c r="D284" s="67">
        <f t="shared" si="138"/>
        <v>3539.453125</v>
      </c>
      <c r="E284" s="23"/>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row>
    <row r="285" spans="1:258" s="2" customFormat="1" ht="15" hidden="1" x14ac:dyDescent="0.25">
      <c r="A285" s="2">
        <v>185</v>
      </c>
      <c r="B285" s="36">
        <f t="shared" ca="1" si="133"/>
        <v>51023</v>
      </c>
      <c r="C285" s="28">
        <f t="shared" si="138"/>
        <v>4327.208333333333</v>
      </c>
      <c r="D285" s="67">
        <f t="shared" si="138"/>
        <v>3523.9583333333335</v>
      </c>
      <c r="E285" s="23"/>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row>
    <row r="286" spans="1:258" s="2" customFormat="1" ht="15" hidden="1" x14ac:dyDescent="0.25">
      <c r="A286" s="2">
        <v>186</v>
      </c>
      <c r="B286" s="36">
        <f t="shared" ca="1" si="133"/>
        <v>51053</v>
      </c>
      <c r="C286" s="28">
        <f t="shared" si="138"/>
        <v>4297.3697916666661</v>
      </c>
      <c r="D286" s="67">
        <f t="shared" si="138"/>
        <v>3508.463541666667</v>
      </c>
      <c r="E286" s="23"/>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row>
    <row r="287" spans="1:258" s="2" customFormat="1" ht="15" hidden="1" x14ac:dyDescent="0.25">
      <c r="A287" s="2">
        <v>187</v>
      </c>
      <c r="B287" s="36">
        <f t="shared" ca="1" si="133"/>
        <v>51084</v>
      </c>
      <c r="C287" s="28">
        <f t="shared" si="138"/>
        <v>4267.53125</v>
      </c>
      <c r="D287" s="67">
        <f t="shared" si="138"/>
        <v>3492.96875</v>
      </c>
      <c r="E287" s="23"/>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row>
    <row r="288" spans="1:258" s="2" customFormat="1" ht="15" hidden="1" x14ac:dyDescent="0.25">
      <c r="A288" s="2">
        <v>188</v>
      </c>
      <c r="B288" s="36">
        <f t="shared" ca="1" si="133"/>
        <v>51114</v>
      </c>
      <c r="C288" s="28">
        <f t="shared" si="138"/>
        <v>4237.692708333333</v>
      </c>
      <c r="D288" s="67">
        <f t="shared" si="138"/>
        <v>3477.4739583333335</v>
      </c>
      <c r="E288" s="23"/>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row>
    <row r="289" spans="1:258" s="2" customFormat="1" ht="15" hidden="1" x14ac:dyDescent="0.25">
      <c r="A289" s="2">
        <v>189</v>
      </c>
      <c r="B289" s="36">
        <f t="shared" ca="1" si="133"/>
        <v>51145</v>
      </c>
      <c r="C289" s="28">
        <f t="shared" si="138"/>
        <v>4207.8541666666661</v>
      </c>
      <c r="D289" s="67">
        <f t="shared" si="138"/>
        <v>3461.979166666667</v>
      </c>
      <c r="E289" s="23"/>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row>
    <row r="290" spans="1:258" s="2" customFormat="1" ht="15" hidden="1" x14ac:dyDescent="0.25">
      <c r="A290" s="2">
        <v>190</v>
      </c>
      <c r="B290" s="36">
        <f t="shared" ca="1" si="133"/>
        <v>51176</v>
      </c>
      <c r="C290" s="28">
        <f t="shared" si="138"/>
        <v>4178.015625</v>
      </c>
      <c r="D290" s="67">
        <f t="shared" si="138"/>
        <v>3446.484375</v>
      </c>
      <c r="E290" s="23"/>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row>
    <row r="291" spans="1:258" s="2" customFormat="1" ht="15" hidden="1" x14ac:dyDescent="0.25">
      <c r="A291" s="2">
        <v>191</v>
      </c>
      <c r="B291" s="36">
        <f t="shared" ca="1" si="133"/>
        <v>51205</v>
      </c>
      <c r="C291" s="28">
        <f t="shared" si="138"/>
        <v>4148.177083333333</v>
      </c>
      <c r="D291" s="67">
        <f t="shared" si="138"/>
        <v>3430.9895833333335</v>
      </c>
      <c r="E291" s="23"/>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row>
    <row r="292" spans="1:258" s="2" customFormat="1" ht="15" hidden="1" x14ac:dyDescent="0.25">
      <c r="A292" s="2">
        <v>192</v>
      </c>
      <c r="B292" s="36">
        <f t="shared" ca="1" si="133"/>
        <v>51236</v>
      </c>
      <c r="C292" s="28">
        <f t="shared" si="138"/>
        <v>4118.3385416666661</v>
      </c>
      <c r="D292" s="67">
        <f t="shared" si="138"/>
        <v>3415.494791666667</v>
      </c>
      <c r="E292" s="23"/>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row>
    <row r="293" spans="1:258" s="2" customFormat="1" ht="15" hidden="1" x14ac:dyDescent="0.25">
      <c r="A293" s="2">
        <v>193</v>
      </c>
      <c r="B293" s="36">
        <f t="shared" ca="1" si="133"/>
        <v>51266</v>
      </c>
      <c r="C293" s="28">
        <f t="shared" ref="C293:D304" si="139">R71</f>
        <v>6826</v>
      </c>
      <c r="D293" s="67">
        <f t="shared" si="139"/>
        <v>6137.5</v>
      </c>
      <c r="E293" s="2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row>
    <row r="294" spans="1:258" s="2" customFormat="1" ht="15" hidden="1" x14ac:dyDescent="0.25">
      <c r="A294" s="2">
        <v>194</v>
      </c>
      <c r="B294" s="36">
        <f t="shared" ca="1" si="133"/>
        <v>51297</v>
      </c>
      <c r="C294" s="28">
        <f t="shared" si="139"/>
        <v>4058.661458333333</v>
      </c>
      <c r="D294" s="67">
        <f t="shared" si="139"/>
        <v>3384.5052083333335</v>
      </c>
      <c r="E294" s="23"/>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row>
    <row r="295" spans="1:258" s="2" customFormat="1" ht="15" hidden="1" x14ac:dyDescent="0.25">
      <c r="A295" s="2">
        <v>195</v>
      </c>
      <c r="B295" s="36">
        <f t="shared" ref="B295:B340" ca="1" si="140">EDATE(B294,1)</f>
        <v>51327</v>
      </c>
      <c r="C295" s="28">
        <f t="shared" si="139"/>
        <v>4028.8229166666665</v>
      </c>
      <c r="D295" s="67">
        <f t="shared" si="139"/>
        <v>3369.010416666667</v>
      </c>
      <c r="E295" s="23"/>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row>
    <row r="296" spans="1:258" s="2" customFormat="1" ht="15" hidden="1" x14ac:dyDescent="0.25">
      <c r="A296" s="2">
        <v>196</v>
      </c>
      <c r="B296" s="36">
        <f t="shared" ca="1" si="140"/>
        <v>51358</v>
      </c>
      <c r="C296" s="28">
        <f t="shared" si="139"/>
        <v>3998.984375</v>
      </c>
      <c r="D296" s="67">
        <f t="shared" si="139"/>
        <v>3353.515625</v>
      </c>
      <c r="E296" s="23"/>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row>
    <row r="297" spans="1:258" s="2" customFormat="1" ht="15" hidden="1" x14ac:dyDescent="0.25">
      <c r="A297" s="2">
        <v>197</v>
      </c>
      <c r="B297" s="36">
        <f t="shared" ca="1" si="140"/>
        <v>51389</v>
      </c>
      <c r="C297" s="28">
        <f t="shared" si="139"/>
        <v>3969.145833333333</v>
      </c>
      <c r="D297" s="67">
        <f t="shared" si="139"/>
        <v>3338.0208333333335</v>
      </c>
      <c r="E297" s="23"/>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row>
    <row r="298" spans="1:258" s="2" customFormat="1" ht="15" hidden="1" x14ac:dyDescent="0.25">
      <c r="A298" s="2">
        <v>198</v>
      </c>
      <c r="B298" s="36">
        <f t="shared" ca="1" si="140"/>
        <v>51419</v>
      </c>
      <c r="C298" s="28">
        <f t="shared" si="139"/>
        <v>3939.307291666667</v>
      </c>
      <c r="D298" s="67">
        <f t="shared" si="139"/>
        <v>3322.526041666667</v>
      </c>
      <c r="E298" s="23"/>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row>
    <row r="299" spans="1:258" s="2" customFormat="1" ht="15" hidden="1" x14ac:dyDescent="0.25">
      <c r="A299" s="2">
        <v>199</v>
      </c>
      <c r="B299" s="36">
        <f t="shared" ca="1" si="140"/>
        <v>51450</v>
      </c>
      <c r="C299" s="28">
        <f t="shared" si="139"/>
        <v>3909.46875</v>
      </c>
      <c r="D299" s="67">
        <f t="shared" si="139"/>
        <v>3307.03125</v>
      </c>
      <c r="E299" s="23"/>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row>
    <row r="300" spans="1:258" s="2" customFormat="1" ht="15" hidden="1" x14ac:dyDescent="0.25">
      <c r="A300" s="2">
        <v>200</v>
      </c>
      <c r="B300" s="36">
        <f t="shared" ca="1" si="140"/>
        <v>51480</v>
      </c>
      <c r="C300" s="28">
        <f t="shared" si="139"/>
        <v>3879.630208333333</v>
      </c>
      <c r="D300" s="67">
        <f t="shared" si="139"/>
        <v>3291.5364583333335</v>
      </c>
      <c r="E300" s="23"/>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row>
    <row r="301" spans="1:258" s="2" customFormat="1" ht="15" hidden="1" x14ac:dyDescent="0.25">
      <c r="A301" s="2">
        <v>201</v>
      </c>
      <c r="B301" s="36">
        <f t="shared" ca="1" si="140"/>
        <v>51511</v>
      </c>
      <c r="C301" s="28">
        <f t="shared" si="139"/>
        <v>3849.791666666667</v>
      </c>
      <c r="D301" s="67">
        <f t="shared" si="139"/>
        <v>3276.041666666667</v>
      </c>
      <c r="E301" s="23"/>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row>
    <row r="302" spans="1:258" s="2" customFormat="1" ht="15" hidden="1" x14ac:dyDescent="0.25">
      <c r="A302" s="2">
        <v>202</v>
      </c>
      <c r="B302" s="36">
        <f t="shared" ca="1" si="140"/>
        <v>51542</v>
      </c>
      <c r="C302" s="28">
        <f t="shared" si="139"/>
        <v>3819.953125</v>
      </c>
      <c r="D302" s="67">
        <f t="shared" si="139"/>
        <v>3260.546875</v>
      </c>
      <c r="E302" s="23"/>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row>
    <row r="303" spans="1:258" s="2" customFormat="1" ht="15" hidden="1" x14ac:dyDescent="0.25">
      <c r="A303" s="2">
        <v>203</v>
      </c>
      <c r="B303" s="36">
        <f t="shared" ca="1" si="140"/>
        <v>51570</v>
      </c>
      <c r="C303" s="28">
        <f t="shared" si="139"/>
        <v>3790.114583333333</v>
      </c>
      <c r="D303" s="67">
        <f t="shared" si="139"/>
        <v>3245.0520833333335</v>
      </c>
      <c r="E303" s="2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row>
    <row r="304" spans="1:258" s="2" customFormat="1" ht="15" hidden="1" x14ac:dyDescent="0.25">
      <c r="A304" s="2">
        <v>204</v>
      </c>
      <c r="B304" s="36">
        <f t="shared" ca="1" si="140"/>
        <v>51601</v>
      </c>
      <c r="C304" s="28">
        <f t="shared" si="139"/>
        <v>3760.276041666667</v>
      </c>
      <c r="D304" s="67">
        <f t="shared" si="139"/>
        <v>3229.557291666667</v>
      </c>
      <c r="E304" s="23"/>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row>
    <row r="305" spans="1:258" s="2" customFormat="1" ht="15" hidden="1" x14ac:dyDescent="0.25">
      <c r="A305" s="2">
        <v>205</v>
      </c>
      <c r="B305" s="36">
        <f t="shared" ca="1" si="140"/>
        <v>51631</v>
      </c>
      <c r="C305" s="28">
        <f t="shared" ref="C305:D316" si="141">X71</f>
        <v>6308.5625</v>
      </c>
      <c r="D305" s="67">
        <f t="shared" si="141"/>
        <v>5792.1875</v>
      </c>
      <c r="E305" s="23"/>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row>
    <row r="306" spans="1:258" s="2" customFormat="1" ht="15" hidden="1" x14ac:dyDescent="0.25">
      <c r="A306" s="2">
        <v>206</v>
      </c>
      <c r="B306" s="36">
        <f t="shared" ca="1" si="140"/>
        <v>51662</v>
      </c>
      <c r="C306" s="28">
        <f t="shared" si="141"/>
        <v>3700.598958333333</v>
      </c>
      <c r="D306" s="67">
        <f t="shared" si="141"/>
        <v>3198.5677083333335</v>
      </c>
      <c r="E306" s="23"/>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row>
    <row r="307" spans="1:258" s="2" customFormat="1" ht="15" hidden="1" x14ac:dyDescent="0.25">
      <c r="A307" s="2">
        <v>207</v>
      </c>
      <c r="B307" s="36">
        <f t="shared" ca="1" si="140"/>
        <v>51692</v>
      </c>
      <c r="C307" s="28">
        <f t="shared" si="141"/>
        <v>3670.7604166666665</v>
      </c>
      <c r="D307" s="67">
        <f t="shared" si="141"/>
        <v>3183.072916666667</v>
      </c>
      <c r="E307" s="23"/>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row>
    <row r="308" spans="1:258" s="2" customFormat="1" ht="15" hidden="1" x14ac:dyDescent="0.25">
      <c r="A308" s="2">
        <v>208</v>
      </c>
      <c r="B308" s="36">
        <f t="shared" ca="1" si="140"/>
        <v>51723</v>
      </c>
      <c r="C308" s="28">
        <f t="shared" si="141"/>
        <v>3640.921875</v>
      </c>
      <c r="D308" s="67">
        <f t="shared" si="141"/>
        <v>3167.578125</v>
      </c>
      <c r="E308" s="23"/>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row>
    <row r="309" spans="1:258" s="2" customFormat="1" ht="15" hidden="1" x14ac:dyDescent="0.25">
      <c r="A309" s="2">
        <v>209</v>
      </c>
      <c r="B309" s="36">
        <f t="shared" ca="1" si="140"/>
        <v>51754</v>
      </c>
      <c r="C309" s="28">
        <f t="shared" si="141"/>
        <v>3611.083333333333</v>
      </c>
      <c r="D309" s="67">
        <f t="shared" si="141"/>
        <v>3152.0833333333335</v>
      </c>
      <c r="E309" s="23"/>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row>
    <row r="310" spans="1:258" s="2" customFormat="1" ht="15" hidden="1" x14ac:dyDescent="0.25">
      <c r="A310" s="2">
        <v>210</v>
      </c>
      <c r="B310" s="36">
        <f t="shared" ca="1" si="140"/>
        <v>51784</v>
      </c>
      <c r="C310" s="28">
        <f t="shared" si="141"/>
        <v>3581.2447916666665</v>
      </c>
      <c r="D310" s="67">
        <f t="shared" si="141"/>
        <v>3136.5885416666665</v>
      </c>
      <c r="E310" s="23"/>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row>
    <row r="311" spans="1:258" s="2" customFormat="1" ht="15" hidden="1" x14ac:dyDescent="0.25">
      <c r="A311" s="2">
        <v>211</v>
      </c>
      <c r="B311" s="36">
        <f t="shared" ca="1" si="140"/>
        <v>51815</v>
      </c>
      <c r="C311" s="28">
        <f t="shared" si="141"/>
        <v>3551.40625</v>
      </c>
      <c r="D311" s="67">
        <f t="shared" si="141"/>
        <v>3121.09375</v>
      </c>
      <c r="E311" s="23"/>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row>
    <row r="312" spans="1:258" s="2" customFormat="1" ht="15" hidden="1" x14ac:dyDescent="0.25">
      <c r="A312" s="2">
        <v>212</v>
      </c>
      <c r="B312" s="36">
        <f t="shared" ca="1" si="140"/>
        <v>51845</v>
      </c>
      <c r="C312" s="28">
        <f t="shared" si="141"/>
        <v>3521.567708333333</v>
      </c>
      <c r="D312" s="67">
        <f t="shared" si="141"/>
        <v>3105.5989583333335</v>
      </c>
      <c r="E312" s="23"/>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row>
    <row r="313" spans="1:258" s="2" customFormat="1" ht="15" hidden="1" x14ac:dyDescent="0.25">
      <c r="A313" s="2">
        <v>213</v>
      </c>
      <c r="B313" s="36">
        <f t="shared" ca="1" si="140"/>
        <v>51876</v>
      </c>
      <c r="C313" s="28">
        <f t="shared" si="141"/>
        <v>3491.7291666666665</v>
      </c>
      <c r="D313" s="67">
        <f t="shared" si="141"/>
        <v>3090.1041666666665</v>
      </c>
      <c r="E313" s="2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row>
    <row r="314" spans="1:258" s="2" customFormat="1" ht="15" hidden="1" x14ac:dyDescent="0.25">
      <c r="A314" s="2">
        <v>214</v>
      </c>
      <c r="B314" s="36">
        <f t="shared" ca="1" si="140"/>
        <v>51907</v>
      </c>
      <c r="C314" s="28">
        <f t="shared" si="141"/>
        <v>3461.890625</v>
      </c>
      <c r="D314" s="67">
        <f t="shared" si="141"/>
        <v>3074.609375</v>
      </c>
      <c r="E314" s="23"/>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row>
    <row r="315" spans="1:258" s="2" customFormat="1" ht="15" hidden="1" x14ac:dyDescent="0.25">
      <c r="A315" s="2">
        <v>215</v>
      </c>
      <c r="B315" s="36">
        <f t="shared" ca="1" si="140"/>
        <v>51935</v>
      </c>
      <c r="C315" s="28">
        <f t="shared" si="141"/>
        <v>3432.052083333333</v>
      </c>
      <c r="D315" s="67">
        <f t="shared" si="141"/>
        <v>3059.1145833333335</v>
      </c>
      <c r="E315" s="23"/>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row>
    <row r="316" spans="1:258" s="2" customFormat="1" ht="15" hidden="1" x14ac:dyDescent="0.25">
      <c r="A316" s="2">
        <v>216</v>
      </c>
      <c r="B316" s="36">
        <f t="shared" ca="1" si="140"/>
        <v>51966</v>
      </c>
      <c r="C316" s="28">
        <f t="shared" si="141"/>
        <v>3402.2135416666665</v>
      </c>
      <c r="D316" s="67">
        <f t="shared" si="141"/>
        <v>3043.6197916666665</v>
      </c>
      <c r="E316" s="23"/>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row>
    <row r="317" spans="1:258" s="2" customFormat="1" ht="15" hidden="1" x14ac:dyDescent="0.25">
      <c r="A317" s="2">
        <v>217</v>
      </c>
      <c r="B317" s="36">
        <f t="shared" ca="1" si="140"/>
        <v>51996</v>
      </c>
      <c r="C317" s="23">
        <f t="shared" ref="C317:D328" si="142">AD71</f>
        <v>5791.125</v>
      </c>
      <c r="D317" s="23">
        <f t="shared" si="142"/>
        <v>5446.875</v>
      </c>
      <c r="E317" s="23"/>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row>
    <row r="318" spans="1:258" s="2" customFormat="1" ht="15" hidden="1" x14ac:dyDescent="0.25">
      <c r="A318" s="2">
        <v>218</v>
      </c>
      <c r="B318" s="36">
        <f t="shared" ca="1" si="140"/>
        <v>52027</v>
      </c>
      <c r="C318" s="23">
        <f t="shared" si="142"/>
        <v>3342.536458333333</v>
      </c>
      <c r="D318" s="23">
        <f t="shared" si="142"/>
        <v>3012.6302083333335</v>
      </c>
      <c r="E318" s="23"/>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row>
    <row r="319" spans="1:258" s="2" customFormat="1" ht="15" hidden="1" x14ac:dyDescent="0.25">
      <c r="A319" s="2">
        <v>219</v>
      </c>
      <c r="B319" s="36">
        <f t="shared" ca="1" si="140"/>
        <v>52057</v>
      </c>
      <c r="C319" s="23">
        <f t="shared" si="142"/>
        <v>3312.6979166666665</v>
      </c>
      <c r="D319" s="23">
        <f t="shared" si="142"/>
        <v>2997.1354166666665</v>
      </c>
      <c r="E319" s="23"/>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row>
    <row r="320" spans="1:258" s="2" customFormat="1" ht="15" hidden="1" x14ac:dyDescent="0.25">
      <c r="A320" s="2">
        <v>220</v>
      </c>
      <c r="B320" s="36">
        <f t="shared" ca="1" si="140"/>
        <v>52088</v>
      </c>
      <c r="C320" s="23">
        <f t="shared" si="142"/>
        <v>3282.859375</v>
      </c>
      <c r="D320" s="23">
        <f t="shared" si="142"/>
        <v>2981.640625</v>
      </c>
      <c r="E320" s="23"/>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row>
    <row r="321" spans="1:258" s="2" customFormat="1" ht="15" hidden="1" x14ac:dyDescent="0.25">
      <c r="A321" s="2">
        <v>221</v>
      </c>
      <c r="B321" s="36">
        <f t="shared" ca="1" si="140"/>
        <v>52119</v>
      </c>
      <c r="C321" s="23">
        <f t="shared" si="142"/>
        <v>3253.0208333333335</v>
      </c>
      <c r="D321" s="23">
        <f t="shared" si="142"/>
        <v>2966.1458333333335</v>
      </c>
      <c r="E321" s="23"/>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row>
    <row r="322" spans="1:258" s="2" customFormat="1" ht="15" hidden="1" x14ac:dyDescent="0.25">
      <c r="A322" s="2">
        <v>222</v>
      </c>
      <c r="B322" s="36">
        <f t="shared" ca="1" si="140"/>
        <v>52149</v>
      </c>
      <c r="C322" s="23">
        <f t="shared" si="142"/>
        <v>3223.1822916666665</v>
      </c>
      <c r="D322" s="23">
        <f t="shared" si="142"/>
        <v>2950.6510416666665</v>
      </c>
      <c r="E322" s="23"/>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row>
    <row r="323" spans="1:258" s="2" customFormat="1" ht="15" hidden="1" x14ac:dyDescent="0.25">
      <c r="A323" s="2">
        <v>223</v>
      </c>
      <c r="B323" s="36">
        <f t="shared" ca="1" si="140"/>
        <v>52180</v>
      </c>
      <c r="C323" s="23">
        <f t="shared" si="142"/>
        <v>3193.34375</v>
      </c>
      <c r="D323" s="23">
        <f t="shared" si="142"/>
        <v>2935.15625</v>
      </c>
      <c r="E323" s="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row>
    <row r="324" spans="1:258" s="2" customFormat="1" ht="15" hidden="1" x14ac:dyDescent="0.25">
      <c r="A324" s="2">
        <v>224</v>
      </c>
      <c r="B324" s="36">
        <f t="shared" ca="1" si="140"/>
        <v>52210</v>
      </c>
      <c r="C324" s="23">
        <f t="shared" si="142"/>
        <v>3163.5052083333335</v>
      </c>
      <c r="D324" s="23">
        <f t="shared" si="142"/>
        <v>2919.6614583333335</v>
      </c>
      <c r="E324" s="23"/>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row>
    <row r="325" spans="1:258" s="2" customFormat="1" ht="15" hidden="1" x14ac:dyDescent="0.25">
      <c r="A325" s="2">
        <v>225</v>
      </c>
      <c r="B325" s="36">
        <f t="shared" ca="1" si="140"/>
        <v>52241</v>
      </c>
      <c r="C325" s="23">
        <f t="shared" si="142"/>
        <v>3133.6666666666665</v>
      </c>
      <c r="D325" s="23">
        <f t="shared" si="142"/>
        <v>2904.1666666666665</v>
      </c>
      <c r="E325" s="23"/>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row>
    <row r="326" spans="1:258" s="2" customFormat="1" ht="15" hidden="1" x14ac:dyDescent="0.25">
      <c r="A326" s="2">
        <v>226</v>
      </c>
      <c r="B326" s="36">
        <f t="shared" ca="1" si="140"/>
        <v>52272</v>
      </c>
      <c r="C326" s="23">
        <f t="shared" si="142"/>
        <v>3103.828125</v>
      </c>
      <c r="D326" s="23">
        <f t="shared" si="142"/>
        <v>2888.671875</v>
      </c>
      <c r="E326" s="23"/>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row>
    <row r="327" spans="1:258" s="2" customFormat="1" ht="15" hidden="1" x14ac:dyDescent="0.25">
      <c r="A327" s="2">
        <v>227</v>
      </c>
      <c r="B327" s="36">
        <f t="shared" ca="1" si="140"/>
        <v>52300</v>
      </c>
      <c r="C327" s="23">
        <f t="shared" si="142"/>
        <v>3073.9895833333335</v>
      </c>
      <c r="D327" s="23">
        <f t="shared" si="142"/>
        <v>2873.1770833333335</v>
      </c>
      <c r="E327" s="23"/>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row>
    <row r="328" spans="1:258" s="2" customFormat="1" ht="15" hidden="1" x14ac:dyDescent="0.25">
      <c r="A328" s="2">
        <v>228</v>
      </c>
      <c r="B328" s="36">
        <f t="shared" ca="1" si="140"/>
        <v>52331</v>
      </c>
      <c r="C328" s="23">
        <f t="shared" si="142"/>
        <v>3044.1510416666665</v>
      </c>
      <c r="D328" s="23">
        <f t="shared" si="142"/>
        <v>2857.6822916666665</v>
      </c>
      <c r="E328" s="23"/>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row>
    <row r="329" spans="1:258" s="2" customFormat="1" ht="15" hidden="1" x14ac:dyDescent="0.25">
      <c r="A329" s="2">
        <v>229</v>
      </c>
      <c r="B329" s="36">
        <f t="shared" ca="1" si="140"/>
        <v>52361</v>
      </c>
      <c r="C329" s="23">
        <f t="shared" ref="C329:D340" si="143">AJ71</f>
        <v>5273.6875</v>
      </c>
      <c r="D329" s="23">
        <f t="shared" si="143"/>
        <v>5101.5625</v>
      </c>
      <c r="E329" s="23"/>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row>
    <row r="330" spans="1:258" s="2" customFormat="1" ht="15" hidden="1" x14ac:dyDescent="0.25">
      <c r="A330" s="2">
        <v>230</v>
      </c>
      <c r="B330" s="36">
        <f t="shared" ca="1" si="140"/>
        <v>52392</v>
      </c>
      <c r="C330" s="23">
        <f t="shared" si="143"/>
        <v>2984.4739583333335</v>
      </c>
      <c r="D330" s="23">
        <f t="shared" si="143"/>
        <v>2826.6927083333335</v>
      </c>
      <c r="E330" s="23"/>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row>
    <row r="331" spans="1:258" s="2" customFormat="1" ht="15" hidden="1" x14ac:dyDescent="0.25">
      <c r="A331" s="2">
        <v>231</v>
      </c>
      <c r="B331" s="36">
        <f t="shared" ca="1" si="140"/>
        <v>52422</v>
      </c>
      <c r="C331" s="23">
        <f t="shared" si="143"/>
        <v>2954.6354166666665</v>
      </c>
      <c r="D331" s="23">
        <f t="shared" si="143"/>
        <v>2811.1979166666665</v>
      </c>
      <c r="E331" s="23"/>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row>
    <row r="332" spans="1:258" s="2" customFormat="1" ht="15" hidden="1" x14ac:dyDescent="0.25">
      <c r="A332" s="2">
        <v>232</v>
      </c>
      <c r="B332" s="36">
        <f t="shared" ca="1" si="140"/>
        <v>52453</v>
      </c>
      <c r="C332" s="23">
        <f t="shared" si="143"/>
        <v>2924.796875</v>
      </c>
      <c r="D332" s="23">
        <f t="shared" si="143"/>
        <v>2795.703125</v>
      </c>
      <c r="E332" s="23"/>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row>
    <row r="333" spans="1:258" s="2" customFormat="1" ht="15" hidden="1" x14ac:dyDescent="0.25">
      <c r="A333" s="2">
        <v>233</v>
      </c>
      <c r="B333" s="36">
        <f t="shared" ca="1" si="140"/>
        <v>52484</v>
      </c>
      <c r="C333" s="23">
        <f t="shared" si="143"/>
        <v>2894.9583333333335</v>
      </c>
      <c r="D333" s="23">
        <f t="shared" si="143"/>
        <v>2780.2083333333335</v>
      </c>
      <c r="E333" s="2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row>
    <row r="334" spans="1:258" s="2" customFormat="1" ht="15" hidden="1" x14ac:dyDescent="0.25">
      <c r="A334" s="2">
        <v>234</v>
      </c>
      <c r="B334" s="36">
        <f t="shared" ca="1" si="140"/>
        <v>52514</v>
      </c>
      <c r="C334" s="23">
        <f t="shared" si="143"/>
        <v>2865.1197916666665</v>
      </c>
      <c r="D334" s="23">
        <f t="shared" si="143"/>
        <v>2764.7135416666665</v>
      </c>
      <c r="E334" s="23"/>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row>
    <row r="335" spans="1:258" s="2" customFormat="1" ht="15" hidden="1" x14ac:dyDescent="0.25">
      <c r="A335" s="2">
        <v>235</v>
      </c>
      <c r="B335" s="36">
        <f t="shared" ca="1" si="140"/>
        <v>52545</v>
      </c>
      <c r="C335" s="23">
        <f t="shared" si="143"/>
        <v>2835.28125</v>
      </c>
      <c r="D335" s="23">
        <f t="shared" si="143"/>
        <v>2749.21875</v>
      </c>
      <c r="E335" s="23"/>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row>
    <row r="336" spans="1:258" s="2" customFormat="1" ht="15" hidden="1" x14ac:dyDescent="0.25">
      <c r="A336" s="2">
        <v>236</v>
      </c>
      <c r="B336" s="36">
        <f t="shared" ca="1" si="140"/>
        <v>52575</v>
      </c>
      <c r="C336" s="23">
        <f t="shared" si="143"/>
        <v>2805.4427083333335</v>
      </c>
      <c r="D336" s="23">
        <f t="shared" si="143"/>
        <v>2733.7239583333335</v>
      </c>
      <c r="E336" s="23"/>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row>
    <row r="337" spans="1:259" s="2" customFormat="1" ht="15" hidden="1" x14ac:dyDescent="0.25">
      <c r="A337" s="2">
        <v>237</v>
      </c>
      <c r="B337" s="36">
        <f t="shared" ca="1" si="140"/>
        <v>52606</v>
      </c>
      <c r="C337" s="23">
        <f t="shared" si="143"/>
        <v>2775.6041666666665</v>
      </c>
      <c r="D337" s="23">
        <f t="shared" si="143"/>
        <v>2718.2291666666665</v>
      </c>
      <c r="E337" s="23"/>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row>
    <row r="338" spans="1:259" s="2" customFormat="1" ht="15" hidden="1" x14ac:dyDescent="0.25">
      <c r="A338" s="2">
        <v>238</v>
      </c>
      <c r="B338" s="36">
        <f t="shared" ca="1" si="140"/>
        <v>52637</v>
      </c>
      <c r="C338" s="23">
        <f t="shared" si="143"/>
        <v>2745.765625</v>
      </c>
      <c r="D338" s="23">
        <f t="shared" si="143"/>
        <v>2702.734375</v>
      </c>
      <c r="E338" s="23"/>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row>
    <row r="339" spans="1:259" s="2" customFormat="1" ht="15" hidden="1" x14ac:dyDescent="0.25">
      <c r="A339" s="2">
        <v>239</v>
      </c>
      <c r="B339" s="36">
        <f t="shared" ca="1" si="140"/>
        <v>52666</v>
      </c>
      <c r="C339" s="23">
        <f t="shared" si="143"/>
        <v>2715.9270833333335</v>
      </c>
      <c r="D339" s="23">
        <f t="shared" si="143"/>
        <v>2687.2395833333335</v>
      </c>
      <c r="E339" s="23"/>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row>
    <row r="340" spans="1:259" s="2" customFormat="1" ht="15" hidden="1" x14ac:dyDescent="0.25">
      <c r="A340" s="2">
        <v>240</v>
      </c>
      <c r="B340" s="36">
        <f t="shared" ca="1" si="140"/>
        <v>52697</v>
      </c>
      <c r="C340" s="23">
        <f t="shared" si="143"/>
        <v>6116.0885416666661</v>
      </c>
      <c r="D340" s="23">
        <f t="shared" si="143"/>
        <v>6101.7447916666661</v>
      </c>
      <c r="E340" s="23"/>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row>
    <row r="341" spans="1:259" s="2" customFormat="1" ht="15" x14ac:dyDescent="0.25">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row>
  </sheetData>
  <sheetProtection algorithmName="SHA-512" hashValue="Er/uGYI3sGCgws/CCOP4lobU/t3r31RqdGDw9v4A0uJAXWTJqt8RODngPj7ypjjdkpK10FJrln7dSwPSSe8xMw==" saltValue="3YbRxbC2KMtMPLpL8qWqRQ==" spinCount="100000" sheet="1" objects="1" scenarios="1"/>
  <mergeCells count="105">
    <mergeCell ref="A97:B98"/>
    <mergeCell ref="C97:H97"/>
    <mergeCell ref="C98:H98"/>
    <mergeCell ref="A90:M90"/>
    <mergeCell ref="A91:R91"/>
    <mergeCell ref="A92:R92"/>
    <mergeCell ref="A93:R93"/>
    <mergeCell ref="A95:B95"/>
    <mergeCell ref="C95:H95"/>
    <mergeCell ref="AF69:AK69"/>
    <mergeCell ref="N84:O84"/>
    <mergeCell ref="A86:M86"/>
    <mergeCell ref="A87:M87"/>
    <mergeCell ref="A88:M88"/>
    <mergeCell ref="A89:M89"/>
    <mergeCell ref="A69:A70"/>
    <mergeCell ref="B69:G69"/>
    <mergeCell ref="H69:M69"/>
    <mergeCell ref="N69:S69"/>
    <mergeCell ref="T69:Y69"/>
    <mergeCell ref="Z69:AE69"/>
    <mergeCell ref="AF39:AK39"/>
    <mergeCell ref="AL39:AQ39"/>
    <mergeCell ref="A54:A55"/>
    <mergeCell ref="B54:G54"/>
    <mergeCell ref="H54:M54"/>
    <mergeCell ref="N54:S54"/>
    <mergeCell ref="T54:Y54"/>
    <mergeCell ref="Z54:AE54"/>
    <mergeCell ref="AF54:AK54"/>
    <mergeCell ref="AL54:AQ54"/>
    <mergeCell ref="A39:A40"/>
    <mergeCell ref="B39:G39"/>
    <mergeCell ref="H39:M39"/>
    <mergeCell ref="N39:S39"/>
    <mergeCell ref="T39:Y39"/>
    <mergeCell ref="Z39:AE39"/>
    <mergeCell ref="A35:L35"/>
    <mergeCell ref="M35:N35"/>
    <mergeCell ref="A36:L36"/>
    <mergeCell ref="M36:N36"/>
    <mergeCell ref="A37:L37"/>
    <mergeCell ref="M37:N37"/>
    <mergeCell ref="A32:L32"/>
    <mergeCell ref="M32:N32"/>
    <mergeCell ref="A33:L33"/>
    <mergeCell ref="M33:N33"/>
    <mergeCell ref="A34:L34"/>
    <mergeCell ref="M34:N34"/>
    <mergeCell ref="A28:L28"/>
    <mergeCell ref="M28:N28"/>
    <mergeCell ref="A29:N29"/>
    <mergeCell ref="A30:L30"/>
    <mergeCell ref="M30:N30"/>
    <mergeCell ref="A31:L31"/>
    <mergeCell ref="M31:N31"/>
    <mergeCell ref="A25:L25"/>
    <mergeCell ref="M25:N25"/>
    <mergeCell ref="A26:L26"/>
    <mergeCell ref="M26:N26"/>
    <mergeCell ref="A27:L27"/>
    <mergeCell ref="M27:N27"/>
    <mergeCell ref="A21:I21"/>
    <mergeCell ref="M21:N21"/>
    <mergeCell ref="A22:N22"/>
    <mergeCell ref="A23:L23"/>
    <mergeCell ref="M23:N23"/>
    <mergeCell ref="A24:L24"/>
    <mergeCell ref="M24:N24"/>
    <mergeCell ref="A18:L18"/>
    <mergeCell ref="M18:N18"/>
    <mergeCell ref="A19:L19"/>
    <mergeCell ref="M19:N19"/>
    <mergeCell ref="A20:L20"/>
    <mergeCell ref="M20:N20"/>
    <mergeCell ref="A16:L16"/>
    <mergeCell ref="M16:N16"/>
    <mergeCell ref="A17:L17"/>
    <mergeCell ref="M17:N17"/>
    <mergeCell ref="A12:K12"/>
    <mergeCell ref="M12:N12"/>
    <mergeCell ref="A13:L13"/>
    <mergeCell ref="M13:N13"/>
    <mergeCell ref="A14:L14"/>
    <mergeCell ref="M14:N14"/>
    <mergeCell ref="A11:K11"/>
    <mergeCell ref="M11:N11"/>
    <mergeCell ref="A6:L6"/>
    <mergeCell ref="M6:N6"/>
    <mergeCell ref="A7:L7"/>
    <mergeCell ref="M7:N7"/>
    <mergeCell ref="A8:L8"/>
    <mergeCell ref="M8:N8"/>
    <mergeCell ref="A15:L15"/>
    <mergeCell ref="M15:N15"/>
    <mergeCell ref="A1:N1"/>
    <mergeCell ref="A2:N2"/>
    <mergeCell ref="A3:N3"/>
    <mergeCell ref="A4:N4"/>
    <mergeCell ref="A5:L5"/>
    <mergeCell ref="M5:N5"/>
    <mergeCell ref="A9:K9"/>
    <mergeCell ref="M9:N9"/>
    <mergeCell ref="A10:K10"/>
    <mergeCell ref="M10:N10"/>
  </mergeCells>
  <pageMargins left="3.937007874015748E-2" right="3.937007874015748E-2" top="0.15748031496062992" bottom="0.15748031496062992" header="3.937007874015748E-2" footer="3.937007874015748E-2"/>
  <pageSetup paperSize="9" scale="3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from>
                    <xdr:col>12</xdr:col>
                    <xdr:colOff>0</xdr:colOff>
                    <xdr:row>18</xdr:row>
                    <xdr:rowOff>190500</xdr:rowOff>
                  </from>
                  <to>
                    <xdr:col>14</xdr:col>
                    <xdr:colOff>190500</xdr:colOff>
                    <xdr:row>19</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AJ454"/>
  <sheetViews>
    <sheetView showGridLines="0" topLeftCell="A4" zoomScaleNormal="100" workbookViewId="0">
      <selection activeCell="E37" sqref="E37"/>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0.3</v>
      </c>
      <c r="I6" s="105"/>
      <c r="J6" s="42"/>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42"/>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42"/>
      <c r="K8" s="31"/>
      <c r="L8" s="31"/>
      <c r="M8" s="31"/>
      <c r="N8" s="31"/>
      <c r="O8" s="31"/>
      <c r="P8" s="2"/>
      <c r="Q8" s="2"/>
      <c r="S8" s="18"/>
      <c r="T8" s="18"/>
      <c r="U8" s="18"/>
      <c r="V8" s="18"/>
      <c r="W8" s="17"/>
      <c r="X8" s="1"/>
      <c r="Y8" s="1"/>
    </row>
    <row r="9" spans="1:28" x14ac:dyDescent="0.25">
      <c r="A9" s="109" t="s">
        <v>50</v>
      </c>
      <c r="B9" s="110"/>
      <c r="C9" s="110"/>
      <c r="D9" s="110"/>
      <c r="E9" s="110"/>
      <c r="F9" s="110"/>
      <c r="G9" s="110"/>
      <c r="H9" s="111">
        <v>0.129</v>
      </c>
      <c r="I9" s="112"/>
      <c r="J9" s="42"/>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42"/>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42"/>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42"/>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16125.000000000002</v>
      </c>
      <c r="D21" s="28">
        <f>IF(data=2,C21,IF(data=1,IF(C21&gt;0,C21+sumproplat,0),IF(B21&gt;sumproplat*2,sumproplat,B21+C21)))</f>
        <v>22375</v>
      </c>
      <c r="E21" s="7">
        <f>IF(data=1,IF((B32-sumproplat)&gt;0,B32-sumproplat,0),IF(B32-(sumproplat-C32)&gt;0,B32-(D32-C32),0))</f>
        <v>1425000</v>
      </c>
      <c r="F21" s="7">
        <f t="shared" ref="F21:F32" si="1">IF((A21+12)&lt;=$H$10,E21*(PROC/12),E21*($H$11/12))</f>
        <v>15318.750000000002</v>
      </c>
      <c r="G21" s="28">
        <f t="shared" ref="G21:G32" si="2">IF(data=1,IF(E21&gt;sumproplat,sumproplat+F21,E21+F21),sumproplat)</f>
        <v>21568.75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16057.812500000002</v>
      </c>
      <c r="D22" s="28">
        <f t="shared" ref="D22:D32" si="13">IF(data=1,IF(B22&gt;sumproplat,sumproplat+C22,B22+C22),sumproplat)</f>
        <v>22307.8125</v>
      </c>
      <c r="E22" s="8">
        <f>IF(data=1,IF((E21-sumproplat)&gt;0,E21-sumproplat,0),IF(E21-(sumproplat-F21)&gt;0,E21-(G21-F21),0))</f>
        <v>1418750</v>
      </c>
      <c r="F22" s="7">
        <f t="shared" si="1"/>
        <v>15251.562500000002</v>
      </c>
      <c r="G22" s="28">
        <f t="shared" si="2"/>
        <v>21501.5625</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15990.625000000002</v>
      </c>
      <c r="D23" s="28">
        <f t="shared" si="13"/>
        <v>22240.625</v>
      </c>
      <c r="E23" s="8">
        <f t="shared" ref="E23:E32" si="15">IF(data=1,IF((E22-sumproplat)&gt;0,E22-sumproplat,0),IF(E22-(sumproplat-F22)&gt;0,E22-(G22-F22),0))</f>
        <v>1412500</v>
      </c>
      <c r="F23" s="7">
        <f t="shared" si="1"/>
        <v>15184.375000000002</v>
      </c>
      <c r="G23" s="28">
        <f t="shared" si="2"/>
        <v>21434.375</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15923.437500000002</v>
      </c>
      <c r="D24" s="28">
        <f t="shared" si="13"/>
        <v>22173.4375</v>
      </c>
      <c r="E24" s="8">
        <f t="shared" si="15"/>
        <v>1406250</v>
      </c>
      <c r="F24" s="7">
        <f t="shared" si="1"/>
        <v>15117.187500000002</v>
      </c>
      <c r="G24" s="28">
        <f t="shared" si="2"/>
        <v>21367.1875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15856.250000000002</v>
      </c>
      <c r="D25" s="28">
        <f t="shared" si="13"/>
        <v>22106.25</v>
      </c>
      <c r="E25" s="8">
        <f t="shared" si="15"/>
        <v>1400000</v>
      </c>
      <c r="F25" s="7">
        <f t="shared" si="1"/>
        <v>15050.000000000002</v>
      </c>
      <c r="G25" s="28">
        <f t="shared" si="2"/>
        <v>21300</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15789.062500000002</v>
      </c>
      <c r="D26" s="28">
        <f t="shared" si="13"/>
        <v>22039.0625</v>
      </c>
      <c r="E26" s="8">
        <f t="shared" si="15"/>
        <v>1393750</v>
      </c>
      <c r="F26" s="7">
        <f t="shared" si="1"/>
        <v>14982.812500000002</v>
      </c>
      <c r="G26" s="28">
        <f t="shared" si="2"/>
        <v>21232.8125</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15721.875000000002</v>
      </c>
      <c r="D27" s="28">
        <f t="shared" si="13"/>
        <v>21971.875</v>
      </c>
      <c r="E27" s="8">
        <f t="shared" si="15"/>
        <v>1387500</v>
      </c>
      <c r="F27" s="7">
        <f t="shared" si="1"/>
        <v>14915.625000000002</v>
      </c>
      <c r="G27" s="28">
        <f t="shared" si="2"/>
        <v>21165.625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15654.687500000002</v>
      </c>
      <c r="D28" s="28">
        <f t="shared" si="13"/>
        <v>21904.6875</v>
      </c>
      <c r="E28" s="8">
        <f t="shared" si="15"/>
        <v>1381250</v>
      </c>
      <c r="F28" s="7">
        <f t="shared" si="1"/>
        <v>14848.437500000002</v>
      </c>
      <c r="G28" s="28">
        <f t="shared" si="2"/>
        <v>21098.4375</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15587.500000000002</v>
      </c>
      <c r="D29" s="28">
        <f t="shared" si="13"/>
        <v>21837.5</v>
      </c>
      <c r="E29" s="8">
        <f t="shared" si="15"/>
        <v>1375000</v>
      </c>
      <c r="F29" s="7">
        <f t="shared" si="1"/>
        <v>14781.250000000002</v>
      </c>
      <c r="G29" s="28">
        <f t="shared" si="2"/>
        <v>21031.25</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15520.312500000002</v>
      </c>
      <c r="D30" s="28">
        <f t="shared" si="13"/>
        <v>21770.3125</v>
      </c>
      <c r="E30" s="8">
        <f t="shared" si="15"/>
        <v>1368750</v>
      </c>
      <c r="F30" s="7">
        <f t="shared" si="1"/>
        <v>14714.062500000002</v>
      </c>
      <c r="G30" s="28">
        <f t="shared" si="2"/>
        <v>20964.0625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15453.125000000002</v>
      </c>
      <c r="D31" s="28">
        <f t="shared" si="13"/>
        <v>21703.125</v>
      </c>
      <c r="E31" s="8">
        <f t="shared" si="15"/>
        <v>1362500</v>
      </c>
      <c r="F31" s="7">
        <f t="shared" si="1"/>
        <v>14646.875000000002</v>
      </c>
      <c r="G31" s="28">
        <f t="shared" si="2"/>
        <v>20896.875</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15385.937500000002</v>
      </c>
      <c r="D32" s="28">
        <f t="shared" si="13"/>
        <v>21635.9375</v>
      </c>
      <c r="E32" s="46">
        <f t="shared" si="15"/>
        <v>1356250</v>
      </c>
      <c r="F32" s="47">
        <f t="shared" si="1"/>
        <v>14579.687500000002</v>
      </c>
      <c r="G32" s="28">
        <f t="shared" si="2"/>
        <v>20829.6875</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189065.62500000003</v>
      </c>
      <c r="D33" s="51">
        <f>SUM(D21:D32)</f>
        <v>264065.625</v>
      </c>
      <c r="E33" s="49"/>
      <c r="F33" s="50">
        <f>SUM(F21:F32)</f>
        <v>179390.62500000003</v>
      </c>
      <c r="G33" s="51">
        <f>SUM(G21:G32)</f>
        <v>254390.625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2811000</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4311000</v>
      </c>
      <c r="J66" s="41"/>
      <c r="K66" s="41"/>
    </row>
    <row r="67" spans="1:11" ht="25.5" customHeight="1" x14ac:dyDescent="0.25">
      <c r="A67" s="144" t="s">
        <v>45</v>
      </c>
      <c r="B67" s="144"/>
      <c r="C67" s="144"/>
      <c r="D67" s="144"/>
      <c r="E67" s="144"/>
      <c r="F67" s="144"/>
      <c r="G67" s="144"/>
      <c r="H67" s="144"/>
      <c r="I67" s="52">
        <f ca="1">XIRR(C77:C317,B77:B317)</f>
        <v>0.18854996562004089</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22375</v>
      </c>
      <c r="D78" s="23">
        <f>C78-C79</f>
        <v>67.1875</v>
      </c>
    </row>
    <row r="79" spans="1:11" hidden="1" x14ac:dyDescent="0.25">
      <c r="A79" s="4">
        <v>2</v>
      </c>
      <c r="B79" s="37">
        <f ca="1">EDATE(B78,1)</f>
        <v>45453</v>
      </c>
      <c r="C79" s="38">
        <f t="shared" si="63"/>
        <v>22307.8125</v>
      </c>
      <c r="D79" s="23">
        <f t="shared" ref="D79:D142" si="64">C79-C80</f>
        <v>67.1875</v>
      </c>
    </row>
    <row r="80" spans="1:11" hidden="1" x14ac:dyDescent="0.25">
      <c r="A80" s="4">
        <v>3</v>
      </c>
      <c r="B80" s="37">
        <f t="shared" ref="B80:B143" ca="1" si="65">EDATE(B79,1)</f>
        <v>45483</v>
      </c>
      <c r="C80" s="38">
        <f t="shared" si="63"/>
        <v>22240.625</v>
      </c>
      <c r="D80" s="23">
        <f t="shared" si="64"/>
        <v>67.1875</v>
      </c>
    </row>
    <row r="81" spans="1:4" hidden="1" x14ac:dyDescent="0.25">
      <c r="A81" s="4">
        <v>4</v>
      </c>
      <c r="B81" s="37">
        <f t="shared" ca="1" si="65"/>
        <v>45514</v>
      </c>
      <c r="C81" s="38">
        <f t="shared" si="63"/>
        <v>22173.4375</v>
      </c>
      <c r="D81" s="23">
        <f t="shared" si="64"/>
        <v>67.1875</v>
      </c>
    </row>
    <row r="82" spans="1:4" hidden="1" x14ac:dyDescent="0.25">
      <c r="A82" s="4">
        <v>5</v>
      </c>
      <c r="B82" s="37">
        <f t="shared" ca="1" si="65"/>
        <v>45545</v>
      </c>
      <c r="C82" s="38">
        <f t="shared" si="63"/>
        <v>22106.25</v>
      </c>
      <c r="D82" s="23">
        <f t="shared" si="64"/>
        <v>67.1875</v>
      </c>
    </row>
    <row r="83" spans="1:4" hidden="1" x14ac:dyDescent="0.25">
      <c r="A83" s="4">
        <v>6</v>
      </c>
      <c r="B83" s="37">
        <f t="shared" ca="1" si="65"/>
        <v>45575</v>
      </c>
      <c r="C83" s="38">
        <f t="shared" si="63"/>
        <v>22039.0625</v>
      </c>
      <c r="D83" s="23">
        <f t="shared" si="64"/>
        <v>67.1875</v>
      </c>
    </row>
    <row r="84" spans="1:4" hidden="1" x14ac:dyDescent="0.25">
      <c r="A84" s="4">
        <v>7</v>
      </c>
      <c r="B84" s="37">
        <f t="shared" ca="1" si="65"/>
        <v>45606</v>
      </c>
      <c r="C84" s="38">
        <f t="shared" si="63"/>
        <v>21971.875</v>
      </c>
      <c r="D84" s="23">
        <f t="shared" si="64"/>
        <v>67.1875</v>
      </c>
    </row>
    <row r="85" spans="1:4" hidden="1" x14ac:dyDescent="0.25">
      <c r="A85" s="4">
        <v>8</v>
      </c>
      <c r="B85" s="37">
        <f t="shared" ca="1" si="65"/>
        <v>45636</v>
      </c>
      <c r="C85" s="38">
        <f t="shared" si="63"/>
        <v>21904.6875</v>
      </c>
      <c r="D85" s="23">
        <f t="shared" si="64"/>
        <v>67.1875</v>
      </c>
    </row>
    <row r="86" spans="1:4" hidden="1" x14ac:dyDescent="0.25">
      <c r="A86" s="4">
        <v>9</v>
      </c>
      <c r="B86" s="37">
        <f t="shared" ca="1" si="65"/>
        <v>45667</v>
      </c>
      <c r="C86" s="38">
        <f t="shared" si="63"/>
        <v>21837.5</v>
      </c>
      <c r="D86" s="23">
        <f t="shared" si="64"/>
        <v>67.1875</v>
      </c>
    </row>
    <row r="87" spans="1:4" hidden="1" x14ac:dyDescent="0.25">
      <c r="A87" s="4">
        <v>10</v>
      </c>
      <c r="B87" s="37">
        <f t="shared" ca="1" si="65"/>
        <v>45698</v>
      </c>
      <c r="C87" s="38">
        <f t="shared" si="63"/>
        <v>21770.3125</v>
      </c>
      <c r="D87" s="23">
        <f t="shared" si="64"/>
        <v>67.1875</v>
      </c>
    </row>
    <row r="88" spans="1:4" hidden="1" x14ac:dyDescent="0.25">
      <c r="A88" s="4">
        <v>11</v>
      </c>
      <c r="B88" s="37">
        <f t="shared" ca="1" si="65"/>
        <v>45726</v>
      </c>
      <c r="C88" s="38">
        <f t="shared" si="63"/>
        <v>21703.125</v>
      </c>
      <c r="D88" s="23">
        <f t="shared" si="64"/>
        <v>67.1875</v>
      </c>
    </row>
    <row r="89" spans="1:4" hidden="1" x14ac:dyDescent="0.25">
      <c r="A89" s="4">
        <v>12</v>
      </c>
      <c r="B89" s="37">
        <f t="shared" ca="1" si="65"/>
        <v>45757</v>
      </c>
      <c r="C89" s="38">
        <f t="shared" si="63"/>
        <v>21635.9375</v>
      </c>
      <c r="D89" s="23">
        <f t="shared" si="64"/>
        <v>67.1875</v>
      </c>
    </row>
    <row r="90" spans="1:4" hidden="1" x14ac:dyDescent="0.25">
      <c r="A90" s="2">
        <v>13</v>
      </c>
      <c r="B90" s="36">
        <f t="shared" ca="1" si="65"/>
        <v>45787</v>
      </c>
      <c r="C90" s="23">
        <f t="shared" ref="C90:C101" si="66">G21</f>
        <v>21568.75</v>
      </c>
      <c r="D90" s="23">
        <f t="shared" si="64"/>
        <v>67.1875</v>
      </c>
    </row>
    <row r="91" spans="1:4" hidden="1" x14ac:dyDescent="0.25">
      <c r="A91" s="2">
        <v>14</v>
      </c>
      <c r="B91" s="36">
        <f t="shared" ca="1" si="65"/>
        <v>45818</v>
      </c>
      <c r="C91" s="23">
        <f t="shared" si="66"/>
        <v>21501.5625</v>
      </c>
      <c r="D91" s="23">
        <f t="shared" si="64"/>
        <v>67.1875</v>
      </c>
    </row>
    <row r="92" spans="1:4" hidden="1" x14ac:dyDescent="0.25">
      <c r="A92" s="2">
        <v>15</v>
      </c>
      <c r="B92" s="36">
        <f t="shared" ca="1" si="65"/>
        <v>45848</v>
      </c>
      <c r="C92" s="23">
        <f t="shared" si="66"/>
        <v>21434.375</v>
      </c>
      <c r="D92" s="23">
        <f t="shared" si="64"/>
        <v>67.1875</v>
      </c>
    </row>
    <row r="93" spans="1:4" hidden="1" x14ac:dyDescent="0.25">
      <c r="A93" s="2">
        <v>16</v>
      </c>
      <c r="B93" s="36">
        <f t="shared" ca="1" si="65"/>
        <v>45879</v>
      </c>
      <c r="C93" s="23">
        <f t="shared" si="66"/>
        <v>21367.1875</v>
      </c>
      <c r="D93" s="23">
        <f t="shared" si="64"/>
        <v>67.1875</v>
      </c>
    </row>
    <row r="94" spans="1:4" hidden="1" x14ac:dyDescent="0.25">
      <c r="A94" s="2">
        <v>17</v>
      </c>
      <c r="B94" s="36">
        <f t="shared" ca="1" si="65"/>
        <v>45910</v>
      </c>
      <c r="C94" s="23">
        <f t="shared" si="66"/>
        <v>21300</v>
      </c>
      <c r="D94" s="23">
        <f t="shared" si="64"/>
        <v>67.1875</v>
      </c>
    </row>
    <row r="95" spans="1:4" hidden="1" x14ac:dyDescent="0.25">
      <c r="A95" s="2">
        <v>18</v>
      </c>
      <c r="B95" s="36">
        <f t="shared" ca="1" si="65"/>
        <v>45940</v>
      </c>
      <c r="C95" s="23">
        <f t="shared" si="66"/>
        <v>21232.8125</v>
      </c>
      <c r="D95" s="23">
        <f t="shared" si="64"/>
        <v>67.1875</v>
      </c>
    </row>
    <row r="96" spans="1:4" hidden="1" x14ac:dyDescent="0.25">
      <c r="A96" s="2">
        <v>19</v>
      </c>
      <c r="B96" s="36">
        <f t="shared" ca="1" si="65"/>
        <v>45971</v>
      </c>
      <c r="C96" s="23">
        <f t="shared" si="66"/>
        <v>21165.625</v>
      </c>
      <c r="D96" s="23">
        <f t="shared" si="64"/>
        <v>67.1875</v>
      </c>
    </row>
    <row r="97" spans="1:4" hidden="1" x14ac:dyDescent="0.25">
      <c r="A97" s="2">
        <v>20</v>
      </c>
      <c r="B97" s="36">
        <f t="shared" ca="1" si="65"/>
        <v>46001</v>
      </c>
      <c r="C97" s="23">
        <f t="shared" si="66"/>
        <v>21098.4375</v>
      </c>
      <c r="D97" s="23">
        <f t="shared" si="64"/>
        <v>67.1875</v>
      </c>
    </row>
    <row r="98" spans="1:4" hidden="1" x14ac:dyDescent="0.25">
      <c r="A98" s="2">
        <v>21</v>
      </c>
      <c r="B98" s="36">
        <f t="shared" ca="1" si="65"/>
        <v>46032</v>
      </c>
      <c r="C98" s="23">
        <f t="shared" si="66"/>
        <v>21031.25</v>
      </c>
      <c r="D98" s="23">
        <f t="shared" si="64"/>
        <v>67.1875</v>
      </c>
    </row>
    <row r="99" spans="1:4" hidden="1" x14ac:dyDescent="0.25">
      <c r="A99" s="2">
        <v>22</v>
      </c>
      <c r="B99" s="36">
        <f t="shared" ca="1" si="65"/>
        <v>46063</v>
      </c>
      <c r="C99" s="23">
        <f t="shared" si="66"/>
        <v>20964.0625</v>
      </c>
      <c r="D99" s="23">
        <f t="shared" si="64"/>
        <v>67.1875</v>
      </c>
    </row>
    <row r="100" spans="1:4" hidden="1" x14ac:dyDescent="0.25">
      <c r="A100" s="2">
        <v>23</v>
      </c>
      <c r="B100" s="36">
        <f t="shared" ca="1" si="65"/>
        <v>46091</v>
      </c>
      <c r="C100" s="23">
        <f t="shared" si="66"/>
        <v>20896.875</v>
      </c>
      <c r="D100" s="23">
        <f t="shared" si="64"/>
        <v>67.1875</v>
      </c>
    </row>
    <row r="101" spans="1:4" hidden="1" x14ac:dyDescent="0.25">
      <c r="A101" s="2">
        <v>24</v>
      </c>
      <c r="B101" s="36">
        <f t="shared" ca="1" si="65"/>
        <v>46122</v>
      </c>
      <c r="C101" s="23">
        <f t="shared" si="66"/>
        <v>20829.6875</v>
      </c>
      <c r="D101" s="23">
        <f t="shared" si="64"/>
        <v>-7807.8125000000036</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9:K69"/>
    <mergeCell ref="A70:K70"/>
    <mergeCell ref="A72:B72"/>
    <mergeCell ref="C72:E72"/>
    <mergeCell ref="A74:B75"/>
    <mergeCell ref="C74:E74"/>
    <mergeCell ref="C75:E75"/>
    <mergeCell ref="A67:H67"/>
    <mergeCell ref="A68:K68"/>
    <mergeCell ref="A49:A50"/>
    <mergeCell ref="B49:D49"/>
    <mergeCell ref="E49:G49"/>
    <mergeCell ref="H49:J49"/>
    <mergeCell ref="K49:M49"/>
    <mergeCell ref="T49:V49"/>
    <mergeCell ref="Q34:S34"/>
    <mergeCell ref="T34:V34"/>
    <mergeCell ref="A65:H65"/>
    <mergeCell ref="A66:H66"/>
    <mergeCell ref="N49:P49"/>
    <mergeCell ref="Q49:S49"/>
    <mergeCell ref="T19:V19"/>
    <mergeCell ref="A34:A35"/>
    <mergeCell ref="B34:D34"/>
    <mergeCell ref="E34:G34"/>
    <mergeCell ref="H34:J34"/>
    <mergeCell ref="K34:M34"/>
    <mergeCell ref="N34:P34"/>
    <mergeCell ref="B19:D19"/>
    <mergeCell ref="E19:G19"/>
    <mergeCell ref="H19:J19"/>
    <mergeCell ref="Q19:S19"/>
    <mergeCell ref="A14:F14"/>
    <mergeCell ref="H14:I14"/>
    <mergeCell ref="L14:N14"/>
    <mergeCell ref="K19:M19"/>
    <mergeCell ref="N19:P19"/>
    <mergeCell ref="A15:G15"/>
    <mergeCell ref="H15:I15"/>
    <mergeCell ref="J15:O15"/>
    <mergeCell ref="A16:G16"/>
    <mergeCell ref="H16:I16"/>
    <mergeCell ref="J16:O16"/>
    <mergeCell ref="A17:G17"/>
    <mergeCell ref="H17:I17"/>
    <mergeCell ref="J17:O17"/>
    <mergeCell ref="L18:O18"/>
    <mergeCell ref="A19:A20"/>
    <mergeCell ref="A12:G12"/>
    <mergeCell ref="H12:I12"/>
    <mergeCell ref="A13:G13"/>
    <mergeCell ref="H13:I13"/>
    <mergeCell ref="J13:O13"/>
    <mergeCell ref="A9:G9"/>
    <mergeCell ref="H9:I9"/>
    <mergeCell ref="A10:G10"/>
    <mergeCell ref="H10:I10"/>
    <mergeCell ref="A11:G11"/>
    <mergeCell ref="H11:I11"/>
    <mergeCell ref="A6:G6"/>
    <mergeCell ref="H6:I6"/>
    <mergeCell ref="A7:G7"/>
    <mergeCell ref="H7:I7"/>
    <mergeCell ref="A8:G8"/>
    <mergeCell ref="H8:I8"/>
    <mergeCell ref="A1:I1"/>
    <mergeCell ref="A2:I2"/>
    <mergeCell ref="A3:I3"/>
    <mergeCell ref="A4:I4"/>
    <mergeCell ref="A5:I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from>
                    <xdr:col>7</xdr:col>
                    <xdr:colOff>38100</xdr:colOff>
                    <xdr:row>12</xdr:row>
                    <xdr:rowOff>0</xdr:rowOff>
                  </from>
                  <to>
                    <xdr:col>9</xdr:col>
                    <xdr:colOff>19050</xdr:colOff>
                    <xdr:row>13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AJ454"/>
  <sheetViews>
    <sheetView showGridLines="0" zoomScaleNormal="100" workbookViewId="0">
      <selection activeCell="J12" sqref="J12"/>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0.4</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5.8999999999999997E-2</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12</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228</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7375</v>
      </c>
      <c r="D21" s="28">
        <f>IF(data=2,C21,IF(data=1,IF(C21&gt;0,C21+sumproplat,0),IF(B21&gt;sumproplat*2,sumproplat,B21+C21)))</f>
        <v>13625</v>
      </c>
      <c r="E21" s="7">
        <f>IF(data=1,IF((B32-sumproplat)&gt;0,B32-sumproplat,0),IF(B32-(sumproplat-C32)&gt;0,B32-(D32-C32),0))</f>
        <v>1425000</v>
      </c>
      <c r="F21" s="7">
        <f t="shared" ref="F21:F32" si="1">IF((A21+12)&lt;=$H$10,E21*(PROC/12),E21*($H$11/12))</f>
        <v>23631.250000000004</v>
      </c>
      <c r="G21" s="28">
        <f t="shared" ref="G21:G32" si="2">IF(data=1,IF(E21&gt;sumproplat,sumproplat+F21,E21+F21),sumproplat)</f>
        <v>29881.250000000004</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7344.270833333333</v>
      </c>
      <c r="D22" s="28">
        <f t="shared" ref="D22:D32" si="13">IF(data=1,IF(B22&gt;sumproplat,sumproplat+C22,B22+C22),sumproplat)</f>
        <v>13594.270833333332</v>
      </c>
      <c r="E22" s="8">
        <f>IF(data=1,IF((E21-sumproplat)&gt;0,E21-sumproplat,0),IF(E21-(sumproplat-F21)&gt;0,E21-(G21-F21),0))</f>
        <v>1418750</v>
      </c>
      <c r="F22" s="7">
        <f t="shared" si="1"/>
        <v>23527.604166666668</v>
      </c>
      <c r="G22" s="28">
        <f t="shared" si="2"/>
        <v>29777.604166666668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7313.5416666666661</v>
      </c>
      <c r="D23" s="28">
        <f t="shared" si="13"/>
        <v>13563.541666666666</v>
      </c>
      <c r="E23" s="8">
        <f t="shared" ref="E23:E32" si="15">IF(data=1,IF((E22-sumproplat)&gt;0,E22-sumproplat,0),IF(E22-(sumproplat-F22)&gt;0,E22-(G22-F22),0))</f>
        <v>1412500</v>
      </c>
      <c r="F23" s="7">
        <f t="shared" si="1"/>
        <v>23423.958333333336</v>
      </c>
      <c r="G23" s="28">
        <f t="shared" si="2"/>
        <v>29673.958333333336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7282.8125</v>
      </c>
      <c r="D24" s="28">
        <f t="shared" si="13"/>
        <v>13532.8125</v>
      </c>
      <c r="E24" s="8">
        <f t="shared" si="15"/>
        <v>1406250</v>
      </c>
      <c r="F24" s="7">
        <f t="shared" si="1"/>
        <v>23320.312500000004</v>
      </c>
      <c r="G24" s="28">
        <f t="shared" si="2"/>
        <v>29570.312500000004</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7252.083333333333</v>
      </c>
      <c r="D25" s="28">
        <f t="shared" si="13"/>
        <v>13502.083333333332</v>
      </c>
      <c r="E25" s="8">
        <f t="shared" si="15"/>
        <v>1400000</v>
      </c>
      <c r="F25" s="7">
        <f t="shared" si="1"/>
        <v>23216.666666666668</v>
      </c>
      <c r="G25" s="28">
        <f t="shared" si="2"/>
        <v>29466.666666666668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7221.3541666666661</v>
      </c>
      <c r="D26" s="28">
        <f t="shared" si="13"/>
        <v>13471.354166666666</v>
      </c>
      <c r="E26" s="8">
        <f t="shared" si="15"/>
        <v>1393750</v>
      </c>
      <c r="F26" s="7">
        <f t="shared" si="1"/>
        <v>23113.020833333336</v>
      </c>
      <c r="G26" s="28">
        <f t="shared" si="2"/>
        <v>29363.020833333336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7190.625</v>
      </c>
      <c r="D27" s="28">
        <f t="shared" si="13"/>
        <v>13440.625</v>
      </c>
      <c r="E27" s="8">
        <f t="shared" si="15"/>
        <v>1387500</v>
      </c>
      <c r="F27" s="7">
        <f t="shared" si="1"/>
        <v>23009.375000000004</v>
      </c>
      <c r="G27" s="28">
        <f t="shared" si="2"/>
        <v>29259.375000000004</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7159.895833333333</v>
      </c>
      <c r="D28" s="28">
        <f t="shared" si="13"/>
        <v>13409.895833333332</v>
      </c>
      <c r="E28" s="8">
        <f t="shared" si="15"/>
        <v>1381250</v>
      </c>
      <c r="F28" s="7">
        <f t="shared" si="1"/>
        <v>22905.729166666668</v>
      </c>
      <c r="G28" s="28">
        <f t="shared" si="2"/>
        <v>29155.729166666668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7129.1666666666661</v>
      </c>
      <c r="D29" s="28">
        <f t="shared" si="13"/>
        <v>13379.166666666666</v>
      </c>
      <c r="E29" s="8">
        <f t="shared" si="15"/>
        <v>1375000</v>
      </c>
      <c r="F29" s="7">
        <f t="shared" si="1"/>
        <v>22802.083333333336</v>
      </c>
      <c r="G29" s="28">
        <f t="shared" si="2"/>
        <v>29052.083333333336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7098.4375</v>
      </c>
      <c r="D30" s="28">
        <f t="shared" si="13"/>
        <v>13348.4375</v>
      </c>
      <c r="E30" s="8">
        <f t="shared" si="15"/>
        <v>1368750</v>
      </c>
      <c r="F30" s="7">
        <f t="shared" si="1"/>
        <v>22698.437500000004</v>
      </c>
      <c r="G30" s="28">
        <f t="shared" si="2"/>
        <v>28948.437500000004</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7067.708333333333</v>
      </c>
      <c r="D31" s="28">
        <f t="shared" si="13"/>
        <v>13317.708333333332</v>
      </c>
      <c r="E31" s="8">
        <f t="shared" si="15"/>
        <v>1362500</v>
      </c>
      <c r="F31" s="7">
        <f t="shared" si="1"/>
        <v>22594.791666666668</v>
      </c>
      <c r="G31" s="28">
        <f t="shared" si="2"/>
        <v>28844.791666666668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7036.9791666666661</v>
      </c>
      <c r="D32" s="28">
        <f t="shared" si="13"/>
        <v>13286.979166666666</v>
      </c>
      <c r="E32" s="46">
        <f t="shared" si="15"/>
        <v>1356250</v>
      </c>
      <c r="F32" s="47">
        <f t="shared" si="1"/>
        <v>22491.145833333336</v>
      </c>
      <c r="G32" s="28">
        <f t="shared" si="2"/>
        <v>28741.145833333336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86471.875</v>
      </c>
      <c r="D33" s="51">
        <f>SUM(D21:D32)</f>
        <v>161471.875</v>
      </c>
      <c r="E33" s="49"/>
      <c r="F33" s="50">
        <f>SUM(F21:F32)</f>
        <v>276734.375</v>
      </c>
      <c r="G33" s="51">
        <f>SUM(G21:G32)</f>
        <v>351734.375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2805750</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4305750</v>
      </c>
      <c r="J66" s="41"/>
      <c r="K66" s="41"/>
    </row>
    <row r="67" spans="1:11" ht="25.5" customHeight="1" x14ac:dyDescent="0.25">
      <c r="A67" s="144" t="s">
        <v>45</v>
      </c>
      <c r="B67" s="144"/>
      <c r="C67" s="144"/>
      <c r="D67" s="144"/>
      <c r="E67" s="144"/>
      <c r="F67" s="144"/>
      <c r="G67" s="144"/>
      <c r="H67" s="144"/>
      <c r="I67" s="52">
        <f ca="1">XIRR(C77:C317,B77:B317)</f>
        <v>0.18529455065727235</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13625</v>
      </c>
      <c r="D78" s="23">
        <f>C78-C79</f>
        <v>30.729166666667879</v>
      </c>
    </row>
    <row r="79" spans="1:11" hidden="1" x14ac:dyDescent="0.25">
      <c r="A79" s="4">
        <v>2</v>
      </c>
      <c r="B79" s="37">
        <f ca="1">EDATE(B78,1)</f>
        <v>45453</v>
      </c>
      <c r="C79" s="38">
        <f t="shared" si="63"/>
        <v>13594.270833333332</v>
      </c>
      <c r="D79" s="23">
        <f t="shared" ref="D79:D142" si="64">C79-C80</f>
        <v>30.72916666666606</v>
      </c>
    </row>
    <row r="80" spans="1:11" hidden="1" x14ac:dyDescent="0.25">
      <c r="A80" s="4">
        <v>3</v>
      </c>
      <c r="B80" s="37">
        <f t="shared" ref="B80:B143" ca="1" si="65">EDATE(B79,1)</f>
        <v>45483</v>
      </c>
      <c r="C80" s="38">
        <f t="shared" si="63"/>
        <v>13563.541666666666</v>
      </c>
      <c r="D80" s="23">
        <f t="shared" si="64"/>
        <v>30.72916666666606</v>
      </c>
    </row>
    <row r="81" spans="1:4" hidden="1" x14ac:dyDescent="0.25">
      <c r="A81" s="4">
        <v>4</v>
      </c>
      <c r="B81" s="37">
        <f t="shared" ca="1" si="65"/>
        <v>45514</v>
      </c>
      <c r="C81" s="38">
        <f t="shared" si="63"/>
        <v>13532.8125</v>
      </c>
      <c r="D81" s="23">
        <f t="shared" si="64"/>
        <v>30.729166666667879</v>
      </c>
    </row>
    <row r="82" spans="1:4" hidden="1" x14ac:dyDescent="0.25">
      <c r="A82" s="4">
        <v>5</v>
      </c>
      <c r="B82" s="37">
        <f t="shared" ca="1" si="65"/>
        <v>45545</v>
      </c>
      <c r="C82" s="38">
        <f t="shared" si="63"/>
        <v>13502.083333333332</v>
      </c>
      <c r="D82" s="23">
        <f t="shared" si="64"/>
        <v>30.72916666666606</v>
      </c>
    </row>
    <row r="83" spans="1:4" hidden="1" x14ac:dyDescent="0.25">
      <c r="A83" s="4">
        <v>6</v>
      </c>
      <c r="B83" s="37">
        <f t="shared" ca="1" si="65"/>
        <v>45575</v>
      </c>
      <c r="C83" s="38">
        <f t="shared" si="63"/>
        <v>13471.354166666666</v>
      </c>
      <c r="D83" s="23">
        <f t="shared" si="64"/>
        <v>30.72916666666606</v>
      </c>
    </row>
    <row r="84" spans="1:4" hidden="1" x14ac:dyDescent="0.25">
      <c r="A84" s="4">
        <v>7</v>
      </c>
      <c r="B84" s="37">
        <f t="shared" ca="1" si="65"/>
        <v>45606</v>
      </c>
      <c r="C84" s="38">
        <f t="shared" si="63"/>
        <v>13440.625</v>
      </c>
      <c r="D84" s="23">
        <f t="shared" si="64"/>
        <v>30.729166666667879</v>
      </c>
    </row>
    <row r="85" spans="1:4" hidden="1" x14ac:dyDescent="0.25">
      <c r="A85" s="4">
        <v>8</v>
      </c>
      <c r="B85" s="37">
        <f t="shared" ca="1" si="65"/>
        <v>45636</v>
      </c>
      <c r="C85" s="38">
        <f t="shared" si="63"/>
        <v>13409.895833333332</v>
      </c>
      <c r="D85" s="23">
        <f t="shared" si="64"/>
        <v>30.72916666666606</v>
      </c>
    </row>
    <row r="86" spans="1:4" hidden="1" x14ac:dyDescent="0.25">
      <c r="A86" s="4">
        <v>9</v>
      </c>
      <c r="B86" s="37">
        <f t="shared" ca="1" si="65"/>
        <v>45667</v>
      </c>
      <c r="C86" s="38">
        <f t="shared" si="63"/>
        <v>13379.166666666666</v>
      </c>
      <c r="D86" s="23">
        <f t="shared" si="64"/>
        <v>30.72916666666606</v>
      </c>
    </row>
    <row r="87" spans="1:4" hidden="1" x14ac:dyDescent="0.25">
      <c r="A87" s="4">
        <v>10</v>
      </c>
      <c r="B87" s="37">
        <f t="shared" ca="1" si="65"/>
        <v>45698</v>
      </c>
      <c r="C87" s="38">
        <f t="shared" si="63"/>
        <v>13348.4375</v>
      </c>
      <c r="D87" s="23">
        <f t="shared" si="64"/>
        <v>30.729166666667879</v>
      </c>
    </row>
    <row r="88" spans="1:4" hidden="1" x14ac:dyDescent="0.25">
      <c r="A88" s="4">
        <v>11</v>
      </c>
      <c r="B88" s="37">
        <f t="shared" ca="1" si="65"/>
        <v>45726</v>
      </c>
      <c r="C88" s="38">
        <f t="shared" si="63"/>
        <v>13317.708333333332</v>
      </c>
      <c r="D88" s="23">
        <f t="shared" si="64"/>
        <v>30.72916666666606</v>
      </c>
    </row>
    <row r="89" spans="1:4" hidden="1" x14ac:dyDescent="0.25">
      <c r="A89" s="4">
        <v>12</v>
      </c>
      <c r="B89" s="37">
        <f t="shared" ca="1" si="65"/>
        <v>45757</v>
      </c>
      <c r="C89" s="38">
        <f t="shared" si="63"/>
        <v>13286.979166666666</v>
      </c>
      <c r="D89" s="23">
        <f t="shared" si="64"/>
        <v>-16594.270833333336</v>
      </c>
    </row>
    <row r="90" spans="1:4" hidden="1" x14ac:dyDescent="0.25">
      <c r="A90" s="2">
        <v>13</v>
      </c>
      <c r="B90" s="36">
        <f t="shared" ca="1" si="65"/>
        <v>45787</v>
      </c>
      <c r="C90" s="23">
        <f t="shared" ref="C90:C101" si="66">G21</f>
        <v>29881.250000000004</v>
      </c>
      <c r="D90" s="23">
        <f t="shared" si="64"/>
        <v>103.64583333333576</v>
      </c>
    </row>
    <row r="91" spans="1:4" hidden="1" x14ac:dyDescent="0.25">
      <c r="A91" s="2">
        <v>14</v>
      </c>
      <c r="B91" s="36">
        <f t="shared" ca="1" si="65"/>
        <v>45818</v>
      </c>
      <c r="C91" s="23">
        <f t="shared" si="66"/>
        <v>29777.604166666668</v>
      </c>
      <c r="D91" s="23">
        <f t="shared" si="64"/>
        <v>103.64583333333212</v>
      </c>
    </row>
    <row r="92" spans="1:4" hidden="1" x14ac:dyDescent="0.25">
      <c r="A92" s="2">
        <v>15</v>
      </c>
      <c r="B92" s="36">
        <f t="shared" ca="1" si="65"/>
        <v>45848</v>
      </c>
      <c r="C92" s="23">
        <f t="shared" si="66"/>
        <v>29673.958333333336</v>
      </c>
      <c r="D92" s="23">
        <f t="shared" si="64"/>
        <v>103.64583333333212</v>
      </c>
    </row>
    <row r="93" spans="1:4" hidden="1" x14ac:dyDescent="0.25">
      <c r="A93" s="2">
        <v>16</v>
      </c>
      <c r="B93" s="36">
        <f t="shared" ca="1" si="65"/>
        <v>45879</v>
      </c>
      <c r="C93" s="23">
        <f t="shared" si="66"/>
        <v>29570.312500000004</v>
      </c>
      <c r="D93" s="23">
        <f t="shared" si="64"/>
        <v>103.64583333333576</v>
      </c>
    </row>
    <row r="94" spans="1:4" hidden="1" x14ac:dyDescent="0.25">
      <c r="A94" s="2">
        <v>17</v>
      </c>
      <c r="B94" s="36">
        <f t="shared" ca="1" si="65"/>
        <v>45910</v>
      </c>
      <c r="C94" s="23">
        <f t="shared" si="66"/>
        <v>29466.666666666668</v>
      </c>
      <c r="D94" s="23">
        <f t="shared" si="64"/>
        <v>103.64583333333212</v>
      </c>
    </row>
    <row r="95" spans="1:4" hidden="1" x14ac:dyDescent="0.25">
      <c r="A95" s="2">
        <v>18</v>
      </c>
      <c r="B95" s="36">
        <f t="shared" ca="1" si="65"/>
        <v>45940</v>
      </c>
      <c r="C95" s="23">
        <f t="shared" si="66"/>
        <v>29363.020833333336</v>
      </c>
      <c r="D95" s="23">
        <f t="shared" si="64"/>
        <v>103.64583333333212</v>
      </c>
    </row>
    <row r="96" spans="1:4" hidden="1" x14ac:dyDescent="0.25">
      <c r="A96" s="2">
        <v>19</v>
      </c>
      <c r="B96" s="36">
        <f t="shared" ca="1" si="65"/>
        <v>45971</v>
      </c>
      <c r="C96" s="23">
        <f t="shared" si="66"/>
        <v>29259.375000000004</v>
      </c>
      <c r="D96" s="23">
        <f t="shared" si="64"/>
        <v>103.64583333333576</v>
      </c>
    </row>
    <row r="97" spans="1:4" hidden="1" x14ac:dyDescent="0.25">
      <c r="A97" s="2">
        <v>20</v>
      </c>
      <c r="B97" s="36">
        <f t="shared" ca="1" si="65"/>
        <v>46001</v>
      </c>
      <c r="C97" s="23">
        <f t="shared" si="66"/>
        <v>29155.729166666668</v>
      </c>
      <c r="D97" s="23">
        <f t="shared" si="64"/>
        <v>103.64583333333212</v>
      </c>
    </row>
    <row r="98" spans="1:4" hidden="1" x14ac:dyDescent="0.25">
      <c r="A98" s="2">
        <v>21</v>
      </c>
      <c r="B98" s="36">
        <f t="shared" ca="1" si="65"/>
        <v>46032</v>
      </c>
      <c r="C98" s="23">
        <f t="shared" si="66"/>
        <v>29052.083333333336</v>
      </c>
      <c r="D98" s="23">
        <f t="shared" si="64"/>
        <v>103.64583333333212</v>
      </c>
    </row>
    <row r="99" spans="1:4" hidden="1" x14ac:dyDescent="0.25">
      <c r="A99" s="2">
        <v>22</v>
      </c>
      <c r="B99" s="36">
        <f t="shared" ca="1" si="65"/>
        <v>46063</v>
      </c>
      <c r="C99" s="23">
        <f t="shared" si="66"/>
        <v>28948.437500000004</v>
      </c>
      <c r="D99" s="23">
        <f t="shared" si="64"/>
        <v>103.64583333333576</v>
      </c>
    </row>
    <row r="100" spans="1:4" hidden="1" x14ac:dyDescent="0.25">
      <c r="A100" s="2">
        <v>23</v>
      </c>
      <c r="B100" s="36">
        <f t="shared" ca="1" si="65"/>
        <v>46091</v>
      </c>
      <c r="C100" s="23">
        <f t="shared" si="66"/>
        <v>28844.791666666668</v>
      </c>
      <c r="D100" s="23">
        <f t="shared" si="64"/>
        <v>103.64583333333212</v>
      </c>
    </row>
    <row r="101" spans="1:4" hidden="1" x14ac:dyDescent="0.25">
      <c r="A101" s="2">
        <v>24</v>
      </c>
      <c r="B101" s="36">
        <f t="shared" ca="1" si="65"/>
        <v>46122</v>
      </c>
      <c r="C101" s="23">
        <f t="shared" si="66"/>
        <v>28741.145833333336</v>
      </c>
      <c r="D101" s="23">
        <f t="shared" si="64"/>
        <v>103.64583333333212</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pageSetUpPr fitToPage="1"/>
  </sheetPr>
  <dimension ref="A1:AJ454"/>
  <sheetViews>
    <sheetView showGridLines="0" zoomScaleNormal="100" workbookViewId="0">
      <selection activeCell="J17" sqref="J17:O17"/>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0.4</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0.115</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24</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216</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14375.000000000002</v>
      </c>
      <c r="D21" s="28">
        <f>IF(data=2,C21,IF(data=1,IF(C21&gt;0,C21+sumproplat,0),IF(B21&gt;sumproplat*2,sumproplat,B21+C21)))</f>
        <v>20625</v>
      </c>
      <c r="E21" s="7">
        <f>IF(data=1,IF((B32-sumproplat)&gt;0,B32-sumproplat,0),IF(B32-(sumproplat-C32)&gt;0,B32-(D32-C32),0))</f>
        <v>1425000</v>
      </c>
      <c r="F21" s="7">
        <f t="shared" ref="F21:F32" si="1">IF((A21+12)&lt;=$H$10,E21*(PROC/12),E21*($H$11/12))</f>
        <v>13656.250000000002</v>
      </c>
      <c r="G21" s="28">
        <f t="shared" ref="G21:G32" si="2">IF(data=1,IF(E21&gt;sumproplat,sumproplat+F21,E21+F21),sumproplat)</f>
        <v>19906.25</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14315.104166666668</v>
      </c>
      <c r="D22" s="28">
        <f t="shared" ref="D22:D32" si="13">IF(data=1,IF(B22&gt;sumproplat,sumproplat+C22,B22+C22),sumproplat)</f>
        <v>20565.104166666668</v>
      </c>
      <c r="E22" s="8">
        <f>IF(data=1,IF((E21-sumproplat)&gt;0,E21-sumproplat,0),IF(E21-(sumproplat-F21)&gt;0,E21-(G21-F21),0))</f>
        <v>1418750</v>
      </c>
      <c r="F22" s="7">
        <f t="shared" si="1"/>
        <v>13596.354166666668</v>
      </c>
      <c r="G22" s="28">
        <f t="shared" si="2"/>
        <v>19846.354166666668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14255.208333333334</v>
      </c>
      <c r="D23" s="28">
        <f t="shared" si="13"/>
        <v>20505.208333333336</v>
      </c>
      <c r="E23" s="8">
        <f t="shared" ref="E23:E32" si="15">IF(data=1,IF((E22-sumproplat)&gt;0,E22-sumproplat,0),IF(E22-(sumproplat-F22)&gt;0,E22-(G22-F22),0))</f>
        <v>1412500</v>
      </c>
      <c r="F23" s="7">
        <f t="shared" si="1"/>
        <v>13536.458333333334</v>
      </c>
      <c r="G23" s="28">
        <f t="shared" si="2"/>
        <v>19786.458333333336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14195.312500000002</v>
      </c>
      <c r="D24" s="28">
        <f t="shared" si="13"/>
        <v>20445.3125</v>
      </c>
      <c r="E24" s="8">
        <f t="shared" si="15"/>
        <v>1406250</v>
      </c>
      <c r="F24" s="7">
        <f t="shared" si="1"/>
        <v>13476.562500000002</v>
      </c>
      <c r="G24" s="28">
        <f t="shared" si="2"/>
        <v>19726.5625</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14135.416666666668</v>
      </c>
      <c r="D25" s="28">
        <f t="shared" si="13"/>
        <v>20385.416666666668</v>
      </c>
      <c r="E25" s="8">
        <f t="shared" si="15"/>
        <v>1400000</v>
      </c>
      <c r="F25" s="7">
        <f t="shared" si="1"/>
        <v>13416.666666666668</v>
      </c>
      <c r="G25" s="28">
        <f t="shared" si="2"/>
        <v>19666.666666666668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14075.520833333334</v>
      </c>
      <c r="D26" s="28">
        <f t="shared" si="13"/>
        <v>20325.520833333336</v>
      </c>
      <c r="E26" s="8">
        <f t="shared" si="15"/>
        <v>1393750</v>
      </c>
      <c r="F26" s="7">
        <f t="shared" si="1"/>
        <v>13356.770833333334</v>
      </c>
      <c r="G26" s="28">
        <f t="shared" si="2"/>
        <v>19606.770833333336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14015.625000000002</v>
      </c>
      <c r="D27" s="28">
        <f t="shared" si="13"/>
        <v>20265.625</v>
      </c>
      <c r="E27" s="8">
        <f t="shared" si="15"/>
        <v>1387500</v>
      </c>
      <c r="F27" s="7">
        <f t="shared" si="1"/>
        <v>13296.875000000002</v>
      </c>
      <c r="G27" s="28">
        <f t="shared" si="2"/>
        <v>19546.875</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13955.729166666668</v>
      </c>
      <c r="D28" s="28">
        <f t="shared" si="13"/>
        <v>20205.729166666668</v>
      </c>
      <c r="E28" s="8">
        <f t="shared" si="15"/>
        <v>1381250</v>
      </c>
      <c r="F28" s="7">
        <f t="shared" si="1"/>
        <v>13236.979166666668</v>
      </c>
      <c r="G28" s="28">
        <f t="shared" si="2"/>
        <v>19486.979166666668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13895.833333333334</v>
      </c>
      <c r="D29" s="28">
        <f t="shared" si="13"/>
        <v>20145.833333333336</v>
      </c>
      <c r="E29" s="8">
        <f t="shared" si="15"/>
        <v>1375000</v>
      </c>
      <c r="F29" s="7">
        <f t="shared" si="1"/>
        <v>13177.083333333334</v>
      </c>
      <c r="G29" s="28">
        <f t="shared" si="2"/>
        <v>19427.083333333336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13835.937500000002</v>
      </c>
      <c r="D30" s="28">
        <f t="shared" si="13"/>
        <v>20085.9375</v>
      </c>
      <c r="E30" s="8">
        <f t="shared" si="15"/>
        <v>1368750</v>
      </c>
      <c r="F30" s="7">
        <f t="shared" si="1"/>
        <v>13117.187500000002</v>
      </c>
      <c r="G30" s="28">
        <f t="shared" si="2"/>
        <v>19367.1875</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13776.041666666668</v>
      </c>
      <c r="D31" s="28">
        <f t="shared" si="13"/>
        <v>20026.041666666668</v>
      </c>
      <c r="E31" s="8">
        <f t="shared" si="15"/>
        <v>1362500</v>
      </c>
      <c r="F31" s="7">
        <f t="shared" si="1"/>
        <v>13057.291666666668</v>
      </c>
      <c r="G31" s="28">
        <f t="shared" si="2"/>
        <v>19307.291666666668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13716.145833333334</v>
      </c>
      <c r="D32" s="28">
        <f t="shared" si="13"/>
        <v>19966.145833333336</v>
      </c>
      <c r="E32" s="46">
        <f t="shared" si="15"/>
        <v>1356250</v>
      </c>
      <c r="F32" s="47">
        <f t="shared" si="1"/>
        <v>12997.395833333334</v>
      </c>
      <c r="G32" s="28">
        <f t="shared" si="2"/>
        <v>19247.395833333336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168546.875</v>
      </c>
      <c r="D33" s="51">
        <f>SUM(D21:D32)</f>
        <v>243546.875</v>
      </c>
      <c r="E33" s="49"/>
      <c r="F33" s="50">
        <f>SUM(F21:F32)</f>
        <v>159921.875</v>
      </c>
      <c r="G33" s="51">
        <f>SUM(G21:G32)</f>
        <v>234921.875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2771012.5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4271012.5</v>
      </c>
      <c r="J66" s="41"/>
      <c r="K66" s="41"/>
    </row>
    <row r="67" spans="1:11" ht="25.5" customHeight="1" x14ac:dyDescent="0.25">
      <c r="A67" s="144" t="s">
        <v>45</v>
      </c>
      <c r="B67" s="144"/>
      <c r="C67" s="144"/>
      <c r="D67" s="144"/>
      <c r="E67" s="144"/>
      <c r="F67" s="144"/>
      <c r="G67" s="144"/>
      <c r="H67" s="144"/>
      <c r="I67" s="52">
        <f ca="1">XIRR(C77:C317,B77:B317)</f>
        <v>0.1827163875102997</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20625</v>
      </c>
      <c r="D78" s="23">
        <f>C78-C79</f>
        <v>59.895833333332121</v>
      </c>
    </row>
    <row r="79" spans="1:11" hidden="1" x14ac:dyDescent="0.25">
      <c r="A79" s="4">
        <v>2</v>
      </c>
      <c r="B79" s="37">
        <f ca="1">EDATE(B78,1)</f>
        <v>45453</v>
      </c>
      <c r="C79" s="38">
        <f t="shared" si="63"/>
        <v>20565.104166666668</v>
      </c>
      <c r="D79" s="23">
        <f t="shared" ref="D79:D142" si="64">C79-C80</f>
        <v>59.895833333332121</v>
      </c>
    </row>
    <row r="80" spans="1:11" hidden="1" x14ac:dyDescent="0.25">
      <c r="A80" s="4">
        <v>3</v>
      </c>
      <c r="B80" s="37">
        <f t="shared" ref="B80:B143" ca="1" si="65">EDATE(B79,1)</f>
        <v>45483</v>
      </c>
      <c r="C80" s="38">
        <f t="shared" si="63"/>
        <v>20505.208333333336</v>
      </c>
      <c r="D80" s="23">
        <f t="shared" si="64"/>
        <v>59.895833333335759</v>
      </c>
    </row>
    <row r="81" spans="1:4" hidden="1" x14ac:dyDescent="0.25">
      <c r="A81" s="4">
        <v>4</v>
      </c>
      <c r="B81" s="37">
        <f t="shared" ca="1" si="65"/>
        <v>45514</v>
      </c>
      <c r="C81" s="38">
        <f t="shared" si="63"/>
        <v>20445.3125</v>
      </c>
      <c r="D81" s="23">
        <f t="shared" si="64"/>
        <v>59.895833333332121</v>
      </c>
    </row>
    <row r="82" spans="1:4" hidden="1" x14ac:dyDescent="0.25">
      <c r="A82" s="4">
        <v>5</v>
      </c>
      <c r="B82" s="37">
        <f t="shared" ca="1" si="65"/>
        <v>45545</v>
      </c>
      <c r="C82" s="38">
        <f t="shared" si="63"/>
        <v>20385.416666666668</v>
      </c>
      <c r="D82" s="23">
        <f t="shared" si="64"/>
        <v>59.895833333332121</v>
      </c>
    </row>
    <row r="83" spans="1:4" hidden="1" x14ac:dyDescent="0.25">
      <c r="A83" s="4">
        <v>6</v>
      </c>
      <c r="B83" s="37">
        <f t="shared" ca="1" si="65"/>
        <v>45575</v>
      </c>
      <c r="C83" s="38">
        <f t="shared" si="63"/>
        <v>20325.520833333336</v>
      </c>
      <c r="D83" s="23">
        <f t="shared" si="64"/>
        <v>59.895833333335759</v>
      </c>
    </row>
    <row r="84" spans="1:4" hidden="1" x14ac:dyDescent="0.25">
      <c r="A84" s="4">
        <v>7</v>
      </c>
      <c r="B84" s="37">
        <f t="shared" ca="1" si="65"/>
        <v>45606</v>
      </c>
      <c r="C84" s="38">
        <f t="shared" si="63"/>
        <v>20265.625</v>
      </c>
      <c r="D84" s="23">
        <f t="shared" si="64"/>
        <v>59.895833333332121</v>
      </c>
    </row>
    <row r="85" spans="1:4" hidden="1" x14ac:dyDescent="0.25">
      <c r="A85" s="4">
        <v>8</v>
      </c>
      <c r="B85" s="37">
        <f t="shared" ca="1" si="65"/>
        <v>45636</v>
      </c>
      <c r="C85" s="38">
        <f t="shared" si="63"/>
        <v>20205.729166666668</v>
      </c>
      <c r="D85" s="23">
        <f t="shared" si="64"/>
        <v>59.895833333332121</v>
      </c>
    </row>
    <row r="86" spans="1:4" hidden="1" x14ac:dyDescent="0.25">
      <c r="A86" s="4">
        <v>9</v>
      </c>
      <c r="B86" s="37">
        <f t="shared" ca="1" si="65"/>
        <v>45667</v>
      </c>
      <c r="C86" s="38">
        <f t="shared" si="63"/>
        <v>20145.833333333336</v>
      </c>
      <c r="D86" s="23">
        <f t="shared" si="64"/>
        <v>59.895833333335759</v>
      </c>
    </row>
    <row r="87" spans="1:4" hidden="1" x14ac:dyDescent="0.25">
      <c r="A87" s="4">
        <v>10</v>
      </c>
      <c r="B87" s="37">
        <f t="shared" ca="1" si="65"/>
        <v>45698</v>
      </c>
      <c r="C87" s="38">
        <f t="shared" si="63"/>
        <v>20085.9375</v>
      </c>
      <c r="D87" s="23">
        <f t="shared" si="64"/>
        <v>59.895833333332121</v>
      </c>
    </row>
    <row r="88" spans="1:4" hidden="1" x14ac:dyDescent="0.25">
      <c r="A88" s="4">
        <v>11</v>
      </c>
      <c r="B88" s="37">
        <f t="shared" ca="1" si="65"/>
        <v>45726</v>
      </c>
      <c r="C88" s="38">
        <f t="shared" si="63"/>
        <v>20026.041666666668</v>
      </c>
      <c r="D88" s="23">
        <f t="shared" si="64"/>
        <v>59.895833333332121</v>
      </c>
    </row>
    <row r="89" spans="1:4" hidden="1" x14ac:dyDescent="0.25">
      <c r="A89" s="4">
        <v>12</v>
      </c>
      <c r="B89" s="37">
        <f t="shared" ca="1" si="65"/>
        <v>45757</v>
      </c>
      <c r="C89" s="38">
        <f t="shared" si="63"/>
        <v>19966.145833333336</v>
      </c>
      <c r="D89" s="23">
        <f t="shared" si="64"/>
        <v>59.895833333335759</v>
      </c>
    </row>
    <row r="90" spans="1:4" hidden="1" x14ac:dyDescent="0.25">
      <c r="A90" s="2">
        <v>13</v>
      </c>
      <c r="B90" s="36">
        <f t="shared" ca="1" si="65"/>
        <v>45787</v>
      </c>
      <c r="C90" s="23">
        <f t="shared" ref="C90:C101" si="66">G21</f>
        <v>19906.25</v>
      </c>
      <c r="D90" s="23">
        <f t="shared" si="64"/>
        <v>59.895833333332121</v>
      </c>
    </row>
    <row r="91" spans="1:4" hidden="1" x14ac:dyDescent="0.25">
      <c r="A91" s="2">
        <v>14</v>
      </c>
      <c r="B91" s="36">
        <f t="shared" ca="1" si="65"/>
        <v>45818</v>
      </c>
      <c r="C91" s="23">
        <f t="shared" si="66"/>
        <v>19846.354166666668</v>
      </c>
      <c r="D91" s="23">
        <f t="shared" si="64"/>
        <v>59.895833333332121</v>
      </c>
    </row>
    <row r="92" spans="1:4" hidden="1" x14ac:dyDescent="0.25">
      <c r="A92" s="2">
        <v>15</v>
      </c>
      <c r="B92" s="36">
        <f t="shared" ca="1" si="65"/>
        <v>45848</v>
      </c>
      <c r="C92" s="23">
        <f t="shared" si="66"/>
        <v>19786.458333333336</v>
      </c>
      <c r="D92" s="23">
        <f t="shared" si="64"/>
        <v>59.895833333335759</v>
      </c>
    </row>
    <row r="93" spans="1:4" hidden="1" x14ac:dyDescent="0.25">
      <c r="A93" s="2">
        <v>16</v>
      </c>
      <c r="B93" s="36">
        <f t="shared" ca="1" si="65"/>
        <v>45879</v>
      </c>
      <c r="C93" s="23">
        <f t="shared" si="66"/>
        <v>19726.5625</v>
      </c>
      <c r="D93" s="23">
        <f t="shared" si="64"/>
        <v>59.895833333332121</v>
      </c>
    </row>
    <row r="94" spans="1:4" hidden="1" x14ac:dyDescent="0.25">
      <c r="A94" s="2">
        <v>17</v>
      </c>
      <c r="B94" s="36">
        <f t="shared" ca="1" si="65"/>
        <v>45910</v>
      </c>
      <c r="C94" s="23">
        <f t="shared" si="66"/>
        <v>19666.666666666668</v>
      </c>
      <c r="D94" s="23">
        <f t="shared" si="64"/>
        <v>59.895833333332121</v>
      </c>
    </row>
    <row r="95" spans="1:4" hidden="1" x14ac:dyDescent="0.25">
      <c r="A95" s="2">
        <v>18</v>
      </c>
      <c r="B95" s="36">
        <f t="shared" ca="1" si="65"/>
        <v>45940</v>
      </c>
      <c r="C95" s="23">
        <f t="shared" si="66"/>
        <v>19606.770833333336</v>
      </c>
      <c r="D95" s="23">
        <f t="shared" si="64"/>
        <v>59.895833333335759</v>
      </c>
    </row>
    <row r="96" spans="1:4" hidden="1" x14ac:dyDescent="0.25">
      <c r="A96" s="2">
        <v>19</v>
      </c>
      <c r="B96" s="36">
        <f t="shared" ca="1" si="65"/>
        <v>45971</v>
      </c>
      <c r="C96" s="23">
        <f t="shared" si="66"/>
        <v>19546.875</v>
      </c>
      <c r="D96" s="23">
        <f t="shared" si="64"/>
        <v>59.895833333332121</v>
      </c>
    </row>
    <row r="97" spans="1:4" hidden="1" x14ac:dyDescent="0.25">
      <c r="A97" s="2">
        <v>20</v>
      </c>
      <c r="B97" s="36">
        <f t="shared" ca="1" si="65"/>
        <v>46001</v>
      </c>
      <c r="C97" s="23">
        <f t="shared" si="66"/>
        <v>19486.979166666668</v>
      </c>
      <c r="D97" s="23">
        <f t="shared" si="64"/>
        <v>59.895833333332121</v>
      </c>
    </row>
    <row r="98" spans="1:4" hidden="1" x14ac:dyDescent="0.25">
      <c r="A98" s="2">
        <v>21</v>
      </c>
      <c r="B98" s="36">
        <f t="shared" ca="1" si="65"/>
        <v>46032</v>
      </c>
      <c r="C98" s="23">
        <f t="shared" si="66"/>
        <v>19427.083333333336</v>
      </c>
      <c r="D98" s="23">
        <f t="shared" si="64"/>
        <v>59.895833333335759</v>
      </c>
    </row>
    <row r="99" spans="1:4" hidden="1" x14ac:dyDescent="0.25">
      <c r="A99" s="2">
        <v>22</v>
      </c>
      <c r="B99" s="36">
        <f t="shared" ca="1" si="65"/>
        <v>46063</v>
      </c>
      <c r="C99" s="23">
        <f t="shared" si="66"/>
        <v>19367.1875</v>
      </c>
      <c r="D99" s="23">
        <f t="shared" si="64"/>
        <v>59.895833333332121</v>
      </c>
    </row>
    <row r="100" spans="1:4" hidden="1" x14ac:dyDescent="0.25">
      <c r="A100" s="2">
        <v>23</v>
      </c>
      <c r="B100" s="36">
        <f t="shared" ca="1" si="65"/>
        <v>46091</v>
      </c>
      <c r="C100" s="23">
        <f t="shared" si="66"/>
        <v>19307.291666666668</v>
      </c>
      <c r="D100" s="23">
        <f t="shared" si="64"/>
        <v>59.895833333332121</v>
      </c>
    </row>
    <row r="101" spans="1:4" hidden="1" x14ac:dyDescent="0.25">
      <c r="A101" s="2">
        <v>24</v>
      </c>
      <c r="B101" s="36">
        <f t="shared" ca="1" si="65"/>
        <v>46122</v>
      </c>
      <c r="C101" s="23">
        <f t="shared" si="66"/>
        <v>19247.395833333336</v>
      </c>
      <c r="D101" s="23">
        <f t="shared" si="64"/>
        <v>-9390.1041666666679</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AJ454"/>
  <sheetViews>
    <sheetView showGridLines="0" zoomScaleNormal="100" workbookViewId="0">
      <selection activeCell="H10" sqref="H10:I10"/>
    </sheetView>
  </sheetViews>
  <sheetFormatPr defaultColWidth="9.140625" defaultRowHeight="15" customHeight="1" zeroHeight="1" x14ac:dyDescent="0.25"/>
  <cols>
    <col min="1" max="1" width="10.7109375" style="2" customWidth="1"/>
    <col min="2" max="2" width="14.28515625" style="2" customWidth="1"/>
    <col min="3" max="3" width="12" style="2" customWidth="1"/>
    <col min="4" max="4" width="12.42578125" style="2" customWidth="1"/>
    <col min="5" max="5" width="13.140625" style="2" customWidth="1"/>
    <col min="6" max="6" width="11.5703125" style="2" customWidth="1"/>
    <col min="7" max="7" width="12.140625" style="2" customWidth="1"/>
    <col min="8" max="8" width="12.42578125" style="2" customWidth="1"/>
    <col min="9" max="9" width="15.5703125" style="3" customWidth="1"/>
    <col min="10" max="10" width="12.42578125" style="3" customWidth="1"/>
    <col min="11" max="11" width="12.140625" style="3" customWidth="1"/>
    <col min="12" max="13" width="12" style="3" customWidth="1"/>
    <col min="14" max="14" width="12.42578125" style="3" customWidth="1"/>
    <col min="15" max="15" width="13" style="1" customWidth="1"/>
    <col min="16" max="16" width="13.28515625" style="1" customWidth="1"/>
    <col min="17" max="17" width="15.42578125" style="1" customWidth="1"/>
    <col min="18" max="18" width="12.85546875" style="2" customWidth="1"/>
    <col min="19" max="19" width="12.7109375" style="2" customWidth="1"/>
    <col min="20" max="20" width="11.7109375" style="2" customWidth="1"/>
    <col min="21" max="21" width="12.5703125" style="2" customWidth="1"/>
    <col min="22" max="22" width="12.85546875" style="2" customWidth="1"/>
    <col min="23" max="23" width="10.7109375" style="2" hidden="1" customWidth="1"/>
    <col min="24" max="28" width="9.140625" style="2" hidden="1" customWidth="1"/>
    <col min="29" max="31" width="0" style="2" hidden="1" customWidth="1"/>
    <col min="32" max="240" width="9.140625" style="2"/>
    <col min="241" max="241" width="13.7109375" style="2" customWidth="1"/>
    <col min="242" max="16384" width="9.140625" style="2"/>
  </cols>
  <sheetData>
    <row r="1" spans="1:28" ht="27.75" customHeight="1" x14ac:dyDescent="0.25">
      <c r="A1" s="99" t="s">
        <v>49</v>
      </c>
      <c r="B1" s="99"/>
      <c r="C1" s="99"/>
      <c r="D1" s="99"/>
      <c r="E1" s="99"/>
      <c r="F1" s="99"/>
      <c r="G1" s="99"/>
      <c r="H1" s="99"/>
      <c r="I1" s="99"/>
      <c r="O1" s="2"/>
    </row>
    <row r="2" spans="1:28" ht="27.75" customHeight="1" x14ac:dyDescent="0.25">
      <c r="A2" s="100" t="s">
        <v>3</v>
      </c>
      <c r="B2" s="100"/>
      <c r="C2" s="100"/>
      <c r="D2" s="100"/>
      <c r="E2" s="100"/>
      <c r="F2" s="100"/>
      <c r="G2" s="100"/>
      <c r="H2" s="100"/>
      <c r="I2" s="100"/>
    </row>
    <row r="3" spans="1:28" ht="24.75" customHeight="1" x14ac:dyDescent="0.25">
      <c r="A3" s="101" t="s">
        <v>11</v>
      </c>
      <c r="B3" s="101"/>
      <c r="C3" s="101"/>
      <c r="D3" s="101"/>
      <c r="E3" s="101"/>
      <c r="F3" s="101"/>
      <c r="G3" s="101"/>
      <c r="H3" s="101"/>
      <c r="I3" s="101"/>
    </row>
    <row r="4" spans="1:28" ht="30" customHeight="1" x14ac:dyDescent="0.25">
      <c r="A4" s="102" t="e">
        <f>#REF!</f>
        <v>#REF!</v>
      </c>
      <c r="B4" s="102"/>
      <c r="C4" s="102"/>
      <c r="D4" s="102"/>
      <c r="E4" s="102"/>
      <c r="F4" s="102"/>
      <c r="G4" s="102"/>
      <c r="H4" s="102"/>
      <c r="I4" s="102"/>
    </row>
    <row r="5" spans="1:28" x14ac:dyDescent="0.25">
      <c r="A5" s="103" t="s">
        <v>17</v>
      </c>
      <c r="B5" s="103"/>
      <c r="C5" s="103"/>
      <c r="D5" s="103"/>
      <c r="E5" s="103"/>
      <c r="F5" s="103"/>
      <c r="G5" s="103"/>
      <c r="H5" s="103"/>
      <c r="I5" s="103"/>
      <c r="J5" s="43"/>
      <c r="K5" s="14"/>
      <c r="L5" s="14"/>
      <c r="M5" s="14"/>
      <c r="N5" s="14"/>
      <c r="R5" s="1"/>
      <c r="S5" s="1"/>
      <c r="T5" s="1"/>
      <c r="U5" s="1"/>
      <c r="V5" s="1"/>
      <c r="W5" s="1"/>
    </row>
    <row r="6" spans="1:28" x14ac:dyDescent="0.25">
      <c r="A6" s="104" t="s">
        <v>15</v>
      </c>
      <c r="B6" s="104"/>
      <c r="C6" s="104"/>
      <c r="D6" s="104"/>
      <c r="E6" s="104"/>
      <c r="F6" s="104"/>
      <c r="G6" s="104"/>
      <c r="H6" s="105">
        <v>0.6</v>
      </c>
      <c r="I6" s="105"/>
      <c r="J6" s="54"/>
      <c r="K6" s="31"/>
      <c r="L6" s="31"/>
      <c r="M6" s="31"/>
      <c r="N6" s="31"/>
      <c r="O6" s="31"/>
      <c r="P6" s="2"/>
      <c r="Q6" s="2"/>
      <c r="S6" s="15"/>
      <c r="T6" s="15"/>
      <c r="U6" s="15"/>
      <c r="V6" s="15"/>
      <c r="W6" s="16"/>
      <c r="X6" s="1"/>
      <c r="Y6" s="1"/>
      <c r="AA6" s="1" t="s">
        <v>2</v>
      </c>
      <c r="AB6" s="25" t="s">
        <v>0</v>
      </c>
    </row>
    <row r="7" spans="1:28" x14ac:dyDescent="0.25">
      <c r="A7" s="104" t="s">
        <v>4</v>
      </c>
      <c r="B7" s="104"/>
      <c r="C7" s="104"/>
      <c r="D7" s="104"/>
      <c r="E7" s="104"/>
      <c r="F7" s="104"/>
      <c r="G7" s="104"/>
      <c r="H7" s="106">
        <v>1500000</v>
      </c>
      <c r="I7" s="106"/>
      <c r="J7" s="54"/>
      <c r="K7" s="31"/>
      <c r="L7" s="31"/>
      <c r="M7" s="31"/>
      <c r="N7" s="31"/>
      <c r="O7" s="31"/>
      <c r="P7" s="2"/>
      <c r="Q7" s="2"/>
      <c r="W7" s="17"/>
      <c r="X7" s="1"/>
      <c r="Y7" s="1"/>
      <c r="AA7" s="2" t="s">
        <v>14</v>
      </c>
      <c r="AB7" s="25" t="s">
        <v>1</v>
      </c>
    </row>
    <row r="8" spans="1:28" x14ac:dyDescent="0.25">
      <c r="A8" s="107" t="s">
        <v>12</v>
      </c>
      <c r="B8" s="107"/>
      <c r="C8" s="107"/>
      <c r="D8" s="107"/>
      <c r="E8" s="107"/>
      <c r="F8" s="107"/>
      <c r="G8" s="107"/>
      <c r="H8" s="108">
        <v>240</v>
      </c>
      <c r="I8" s="108"/>
      <c r="J8" s="54"/>
      <c r="K8" s="31"/>
      <c r="L8" s="31"/>
      <c r="M8" s="31"/>
      <c r="N8" s="31"/>
      <c r="O8" s="31"/>
      <c r="P8" s="2"/>
      <c r="Q8" s="2"/>
      <c r="S8" s="18"/>
      <c r="T8" s="18"/>
      <c r="U8" s="18"/>
      <c r="V8" s="18"/>
      <c r="W8" s="17"/>
      <c r="X8" s="1"/>
      <c r="Y8" s="1"/>
    </row>
    <row r="9" spans="1:28" x14ac:dyDescent="0.25">
      <c r="A9" s="109" t="s">
        <v>50</v>
      </c>
      <c r="B9" s="110"/>
      <c r="C9" s="110"/>
      <c r="D9" s="110"/>
      <c r="E9" s="110"/>
      <c r="F9" s="110"/>
      <c r="G9" s="110"/>
      <c r="H9" s="111">
        <v>1E-4</v>
      </c>
      <c r="I9" s="112"/>
      <c r="J9" s="54"/>
      <c r="K9" s="31"/>
      <c r="L9" s="31"/>
      <c r="M9" s="31"/>
      <c r="N9" s="31"/>
      <c r="O9" s="31"/>
      <c r="P9" s="2"/>
      <c r="Q9" s="2"/>
      <c r="S9" s="18"/>
      <c r="T9" s="18"/>
      <c r="U9" s="18"/>
      <c r="V9" s="18"/>
      <c r="W9" s="24"/>
      <c r="X9" s="1"/>
      <c r="Y9" s="1"/>
    </row>
    <row r="10" spans="1:28" x14ac:dyDescent="0.25">
      <c r="A10" s="113" t="s">
        <v>51</v>
      </c>
      <c r="B10" s="114"/>
      <c r="C10" s="114"/>
      <c r="D10" s="114"/>
      <c r="E10" s="114"/>
      <c r="F10" s="114"/>
      <c r="G10" s="114"/>
      <c r="H10" s="115">
        <v>12</v>
      </c>
      <c r="I10" s="116"/>
      <c r="J10" s="54"/>
      <c r="K10" s="31"/>
      <c r="L10" s="31"/>
      <c r="M10" s="31"/>
      <c r="N10" s="31"/>
      <c r="O10" s="31"/>
      <c r="P10" s="2"/>
      <c r="Q10" s="2"/>
      <c r="S10" s="18"/>
      <c r="T10" s="18"/>
      <c r="U10" s="18"/>
      <c r="V10" s="18"/>
      <c r="W10" s="24"/>
      <c r="X10" s="1"/>
      <c r="Y10" s="1"/>
    </row>
    <row r="11" spans="1:28" x14ac:dyDescent="0.25">
      <c r="A11" s="109" t="s">
        <v>52</v>
      </c>
      <c r="B11" s="110"/>
      <c r="C11" s="110"/>
      <c r="D11" s="110"/>
      <c r="E11" s="110"/>
      <c r="F11" s="110"/>
      <c r="G11" s="110"/>
      <c r="H11" s="111">
        <v>0.19900000000000001</v>
      </c>
      <c r="I11" s="112"/>
      <c r="J11" s="54"/>
      <c r="K11" s="31"/>
      <c r="L11" s="31"/>
      <c r="M11" s="31"/>
      <c r="N11" s="31"/>
      <c r="O11" s="31"/>
      <c r="P11" s="2"/>
      <c r="Q11" s="2"/>
      <c r="S11" s="18"/>
      <c r="T11" s="18"/>
      <c r="U11" s="18"/>
      <c r="V11" s="18"/>
      <c r="W11" s="24"/>
      <c r="X11" s="1"/>
      <c r="Y11" s="1"/>
    </row>
    <row r="12" spans="1:28" x14ac:dyDescent="0.25">
      <c r="A12" s="117" t="s">
        <v>51</v>
      </c>
      <c r="B12" s="118"/>
      <c r="C12" s="118"/>
      <c r="D12" s="118"/>
      <c r="E12" s="118"/>
      <c r="F12" s="118"/>
      <c r="G12" s="118"/>
      <c r="H12" s="115">
        <f>strok-H10</f>
        <v>228</v>
      </c>
      <c r="I12" s="116"/>
      <c r="J12" s="54"/>
      <c r="K12" s="31"/>
      <c r="L12" s="31"/>
      <c r="M12" s="31"/>
      <c r="N12" s="31"/>
      <c r="O12" s="31"/>
      <c r="P12" s="2"/>
      <c r="Q12" s="2"/>
      <c r="S12" s="18"/>
      <c r="T12" s="18"/>
      <c r="U12" s="18"/>
      <c r="V12" s="18"/>
      <c r="W12" s="24"/>
      <c r="X12" s="1"/>
      <c r="Y12" s="1"/>
    </row>
    <row r="13" spans="1:28" ht="21" customHeight="1" x14ac:dyDescent="0.25">
      <c r="A13" s="119" t="s">
        <v>13</v>
      </c>
      <c r="B13" s="120"/>
      <c r="C13" s="120"/>
      <c r="D13" s="120"/>
      <c r="E13" s="120"/>
      <c r="F13" s="120"/>
      <c r="G13" s="121"/>
      <c r="H13" s="122">
        <v>1</v>
      </c>
      <c r="I13" s="123"/>
      <c r="J13" s="124"/>
      <c r="K13" s="125"/>
      <c r="L13" s="125"/>
      <c r="M13" s="125"/>
      <c r="N13" s="125"/>
      <c r="O13" s="125"/>
      <c r="R13" s="1"/>
      <c r="S13" s="1"/>
      <c r="T13" s="1"/>
      <c r="U13" s="1"/>
      <c r="V13" s="1"/>
      <c r="W13" s="19"/>
      <c r="X13" s="1"/>
      <c r="Y13" s="1"/>
    </row>
    <row r="14" spans="1:28" hidden="1" x14ac:dyDescent="0.25">
      <c r="A14" s="126" t="str">
        <f>CONCATENATE("Месячный платеж по кредиту, ",L18)</f>
        <v xml:space="preserve">Месячный платеж по кредиту, </v>
      </c>
      <c r="B14" s="127"/>
      <c r="C14" s="127"/>
      <c r="D14" s="127"/>
      <c r="E14" s="127"/>
      <c r="F14" s="127"/>
      <c r="G14" s="39"/>
      <c r="H14" s="128">
        <f>IF(data=1,sumkred/strok,sumkred*PROC/100/((1-POWER(1+PROC/1200,-strok))*12))</f>
        <v>6250</v>
      </c>
      <c r="I14" s="129"/>
      <c r="J14" s="33"/>
      <c r="K14" s="26"/>
      <c r="L14" s="99"/>
      <c r="M14" s="99"/>
      <c r="N14" s="99"/>
      <c r="O14" s="34"/>
      <c r="P14" s="27"/>
      <c r="Q14" s="27"/>
      <c r="R14" s="1"/>
      <c r="S14" s="1"/>
      <c r="T14" s="1"/>
      <c r="U14" s="1"/>
      <c r="V14" s="1"/>
      <c r="W14" s="19"/>
      <c r="X14" s="1"/>
      <c r="Y14" s="1"/>
    </row>
    <row r="15" spans="1:28" x14ac:dyDescent="0.25">
      <c r="A15" s="133" t="s">
        <v>47</v>
      </c>
      <c r="B15" s="134"/>
      <c r="C15" s="134"/>
      <c r="D15" s="134"/>
      <c r="E15" s="134"/>
      <c r="F15" s="134"/>
      <c r="G15" s="135"/>
      <c r="H15" s="136">
        <v>8.9999999999999993E-3</v>
      </c>
      <c r="I15" s="136"/>
      <c r="J15" s="124"/>
      <c r="K15" s="125"/>
      <c r="L15" s="125"/>
      <c r="M15" s="125"/>
      <c r="N15" s="125"/>
      <c r="O15" s="125"/>
      <c r="P15" s="27"/>
      <c r="Q15" s="27"/>
      <c r="R15" s="1"/>
      <c r="S15" s="1"/>
      <c r="T15" s="1"/>
      <c r="U15" s="1"/>
      <c r="V15" s="1"/>
      <c r="W15" s="24"/>
      <c r="X15" s="1"/>
      <c r="Y15" s="1"/>
    </row>
    <row r="16" spans="1:28" ht="18.75" customHeight="1" x14ac:dyDescent="0.25">
      <c r="A16" s="133" t="s">
        <v>48</v>
      </c>
      <c r="B16" s="134"/>
      <c r="C16" s="134"/>
      <c r="D16" s="134"/>
      <c r="E16" s="134"/>
      <c r="F16" s="134"/>
      <c r="G16" s="135"/>
      <c r="H16" s="137">
        <v>0</v>
      </c>
      <c r="I16" s="137"/>
      <c r="J16" s="124"/>
      <c r="K16" s="125"/>
      <c r="L16" s="125"/>
      <c r="M16" s="125"/>
      <c r="N16" s="125"/>
      <c r="O16" s="125"/>
      <c r="P16" s="27"/>
      <c r="Q16" s="27"/>
      <c r="R16" s="1"/>
      <c r="S16" s="1"/>
      <c r="T16" s="1"/>
      <c r="U16" s="1"/>
      <c r="V16" s="1"/>
      <c r="W16" s="24"/>
      <c r="X16" s="1"/>
      <c r="Y16" s="1"/>
    </row>
    <row r="17" spans="1:25" ht="34.5" customHeight="1" x14ac:dyDescent="0.25">
      <c r="A17" s="138" t="s">
        <v>44</v>
      </c>
      <c r="B17" s="138"/>
      <c r="C17" s="138"/>
      <c r="D17" s="138"/>
      <c r="E17" s="138"/>
      <c r="F17" s="138"/>
      <c r="G17" s="138"/>
      <c r="H17" s="139">
        <v>0</v>
      </c>
      <c r="I17" s="139"/>
      <c r="J17" s="124"/>
      <c r="K17" s="125"/>
      <c r="L17" s="125"/>
      <c r="M17" s="125"/>
      <c r="N17" s="125"/>
      <c r="O17" s="125"/>
      <c r="P17" s="27"/>
      <c r="Q17" s="27"/>
      <c r="R17" s="1"/>
      <c r="S17" s="1"/>
      <c r="T17" s="1"/>
      <c r="U17" s="1"/>
      <c r="V17" s="1"/>
      <c r="W17" s="24"/>
      <c r="X17" s="1"/>
      <c r="Y17" s="1"/>
    </row>
    <row r="18" spans="1:25" ht="15.75" thickBot="1" x14ac:dyDescent="0.3">
      <c r="A18" s="20">
        <v>2</v>
      </c>
      <c r="B18" s="1"/>
      <c r="C18" s="1"/>
      <c r="D18" s="1"/>
      <c r="E18" s="1"/>
      <c r="F18" s="1"/>
      <c r="G18" s="1"/>
      <c r="I18" s="32"/>
      <c r="J18" s="32"/>
      <c r="K18" s="32"/>
      <c r="L18" s="140"/>
      <c r="M18" s="140"/>
      <c r="N18" s="140"/>
      <c r="O18" s="140"/>
      <c r="P18" s="32"/>
      <c r="Q18" s="32"/>
      <c r="R18" s="1"/>
      <c r="S18" s="1"/>
      <c r="T18" s="1"/>
      <c r="U18" s="1"/>
      <c r="V18" s="35" t="s">
        <v>16</v>
      </c>
      <c r="W18" s="21"/>
    </row>
    <row r="19" spans="1:25" ht="12.75" customHeight="1" thickBot="1" x14ac:dyDescent="0.3">
      <c r="A19" s="141" t="s">
        <v>18</v>
      </c>
      <c r="B19" s="130" t="s">
        <v>20</v>
      </c>
      <c r="C19" s="131"/>
      <c r="D19" s="132"/>
      <c r="E19" s="130" t="s">
        <v>21</v>
      </c>
      <c r="F19" s="131"/>
      <c r="G19" s="132"/>
      <c r="H19" s="130" t="s">
        <v>22</v>
      </c>
      <c r="I19" s="131"/>
      <c r="J19" s="132"/>
      <c r="K19" s="130" t="s">
        <v>23</v>
      </c>
      <c r="L19" s="131"/>
      <c r="M19" s="132"/>
      <c r="N19" s="130" t="s">
        <v>24</v>
      </c>
      <c r="O19" s="131"/>
      <c r="P19" s="132"/>
      <c r="Q19" s="130" t="s">
        <v>25</v>
      </c>
      <c r="R19" s="131"/>
      <c r="S19" s="132"/>
      <c r="T19" s="130" t="s">
        <v>26</v>
      </c>
      <c r="U19" s="131"/>
      <c r="V19" s="132"/>
    </row>
    <row r="20" spans="1:25" ht="30.75" thickBot="1" x14ac:dyDescent="0.3">
      <c r="A20" s="142"/>
      <c r="B20" s="5" t="s">
        <v>41</v>
      </c>
      <c r="C20" s="6" t="s">
        <v>42</v>
      </c>
      <c r="D20" s="6" t="s">
        <v>43</v>
      </c>
      <c r="E20" s="5" t="s">
        <v>41</v>
      </c>
      <c r="F20" s="6" t="s">
        <v>42</v>
      </c>
      <c r="G20" s="6" t="s">
        <v>43</v>
      </c>
      <c r="H20" s="5" t="s">
        <v>41</v>
      </c>
      <c r="I20" s="6" t="s">
        <v>42</v>
      </c>
      <c r="J20" s="6" t="s">
        <v>43</v>
      </c>
      <c r="K20" s="5" t="s">
        <v>41</v>
      </c>
      <c r="L20" s="6" t="s">
        <v>42</v>
      </c>
      <c r="M20" s="6" t="s">
        <v>43</v>
      </c>
      <c r="N20" s="5" t="s">
        <v>41</v>
      </c>
      <c r="O20" s="6" t="s">
        <v>42</v>
      </c>
      <c r="P20" s="6" t="s">
        <v>43</v>
      </c>
      <c r="Q20" s="5" t="s">
        <v>41</v>
      </c>
      <c r="R20" s="6" t="s">
        <v>42</v>
      </c>
      <c r="S20" s="6" t="s">
        <v>43</v>
      </c>
      <c r="T20" s="5" t="s">
        <v>41</v>
      </c>
      <c r="U20" s="6" t="s">
        <v>42</v>
      </c>
      <c r="V20" s="6" t="s">
        <v>43</v>
      </c>
    </row>
    <row r="21" spans="1:25" ht="15.75" thickTop="1" x14ac:dyDescent="0.25">
      <c r="A21" s="44">
        <v>1</v>
      </c>
      <c r="B21" s="7">
        <f>sumkred</f>
        <v>1500000</v>
      </c>
      <c r="C21" s="7">
        <f t="shared" ref="C21:C32" si="0">IF(A21&lt;=$H$10,B21*(PROC/12),B21*($H$11/12))</f>
        <v>12.5</v>
      </c>
      <c r="D21" s="28">
        <f>IF(data=2,C21,IF(data=1,IF(C21&gt;0,C21+sumproplat,0),IF(B21&gt;sumproplat*2,sumproplat,B21+C21)))</f>
        <v>6262.5</v>
      </c>
      <c r="E21" s="7">
        <f>IF(data=1,IF((B32-sumproplat)&gt;0,B32-sumproplat,0),IF(B32-(sumproplat-C32)&gt;0,B32-(D32-C32),0))</f>
        <v>1425000</v>
      </c>
      <c r="F21" s="7">
        <f t="shared" ref="F21:F32" si="1">IF((A21+12)&lt;=$H$10,E21*(PROC/12),E21*($H$11/12))</f>
        <v>23631.250000000004</v>
      </c>
      <c r="G21" s="28">
        <f t="shared" ref="G21:G32" si="2">IF(data=1,IF(E21&gt;sumproplat,sumproplat+F21,E21+F21),sumproplat)</f>
        <v>29881.250000000004</v>
      </c>
      <c r="H21" s="7">
        <f>IF(data=1,IF((E32-sumproplat)&gt;0,E32-sumproplat,0),IF(E32-(sumproplat-F32)&gt;0,E32-(G32-F32),0))</f>
        <v>1350000</v>
      </c>
      <c r="I21" s="7">
        <f t="shared" ref="I21:I32" si="3">IF((A21+12*2)&lt;=$H$10,H21*(PROC/12),H21*($H$11/12))</f>
        <v>22387.500000000004</v>
      </c>
      <c r="J21" s="28">
        <f t="shared" ref="J21:J32" si="4">IF(data=1,IF(H21&gt;sumproplat,sumproplat+I21,H21+I21),sumproplat)</f>
        <v>28637.500000000004</v>
      </c>
      <c r="K21" s="7">
        <f>IF(data=1,IF((H32-sumproplat)&gt;0,H32-sumproplat,0),IF(H32-(sumproplat-I32)&gt;0,H32-(J32-I32),0))</f>
        <v>1275000</v>
      </c>
      <c r="L21" s="7">
        <f t="shared" ref="L21:L32" si="5">IF((D21+12*3)&lt;=$H$10,K21*(PROC/12),K21*($H$11/12))</f>
        <v>21143.750000000004</v>
      </c>
      <c r="M21" s="28">
        <f t="shared" ref="M21:M32" si="6">IF(data=1,IF(K21&gt;sumproplat,sumproplat+L21,K21+L21),sumproplat)</f>
        <v>27393.750000000004</v>
      </c>
      <c r="N21" s="7">
        <f>IF(data=1,IF((K32-sumproplat)&gt;0,K32-sumproplat,0),IF(K32-(sumproplat-L32)&gt;0,K32-(M32-L32),0))</f>
        <v>1200000</v>
      </c>
      <c r="O21" s="7">
        <f t="shared" ref="O21:O32" si="7">IF((A21+12*4)&lt;=$H$10,N21*(PROC/12),N21*($H$11/12))</f>
        <v>19900.000000000004</v>
      </c>
      <c r="P21" s="28">
        <f t="shared" ref="P21:P32" si="8">IF(data=1,IF(N21&gt;sumproplat,sumproplat+O21,N21+O21),sumproplat)</f>
        <v>26150.000000000004</v>
      </c>
      <c r="Q21" s="7">
        <f>IF(data=1,IF((N32-sumproplat)&gt;0,N32-sumproplat,0),IF(N32-(sumproplat-O32)&gt;0,N32-(P32-O32),0))</f>
        <v>1125000</v>
      </c>
      <c r="R21" s="7">
        <f t="shared" ref="R21:R32" si="9">IF((A21+12*5)&lt;=$H$10,Q21*(PROC/12),Q21*($H$11/12))</f>
        <v>18656.250000000004</v>
      </c>
      <c r="S21" s="28">
        <f t="shared" ref="S21:S32" si="10">IF(data=1,IF(Q21&gt;sumproplat,sumproplat+R21,Q21+R21),sumproplat)</f>
        <v>24906.250000000004</v>
      </c>
      <c r="T21" s="7">
        <f>IF(data=1,IF((Q32-sumproplat)&gt;0,Q32-sumproplat,0),IF(Q32-(sumproplat-R32)&gt;0,Q32-(S32-R32),0))</f>
        <v>1050000</v>
      </c>
      <c r="U21" s="7">
        <f t="shared" ref="U21:U32" si="11">IF((A21+12*6)&lt;=$H$10,T21*(PROC/12),T21*($H$11/12))</f>
        <v>17412.500000000004</v>
      </c>
      <c r="V21" s="28">
        <f t="shared" ref="V21:V32" si="12">IF(data=1,IF(T21&gt;sumproplat,sumproplat+U21,T21+U21),sumproplat)</f>
        <v>23662.500000000004</v>
      </c>
    </row>
    <row r="22" spans="1:25" x14ac:dyDescent="0.25">
      <c r="A22" s="44">
        <v>2</v>
      </c>
      <c r="B22" s="8">
        <f>IF(data=1,IF((B21-sumproplat)&gt;0,B21-sumproplat,0),IF(B21-(sumproplat-C21)&gt;0,B21-(D21-C21),0))</f>
        <v>1493750</v>
      </c>
      <c r="C22" s="7">
        <f t="shared" si="0"/>
        <v>12.447916666666668</v>
      </c>
      <c r="D22" s="28">
        <f t="shared" ref="D22:D32" si="13">IF(data=1,IF(B22&gt;sumproplat,sumproplat+C22,B22+C22),sumproplat)</f>
        <v>6262.447916666667</v>
      </c>
      <c r="E22" s="8">
        <f>IF(data=1,IF((E21-sumproplat)&gt;0,E21-sumproplat,0),IF(E21-(sumproplat-F21)&gt;0,E21-(G21-F21),0))</f>
        <v>1418750</v>
      </c>
      <c r="F22" s="7">
        <f t="shared" si="1"/>
        <v>23527.604166666668</v>
      </c>
      <c r="G22" s="28">
        <f t="shared" si="2"/>
        <v>29777.604166666668</v>
      </c>
      <c r="H22" s="8">
        <f>IF(data=1,IF((H21-sumproplat)&gt;0,H21-sumproplat,0),IF(H21-(sumproplat-I21)&gt;0,H21-(J21-I21),0))</f>
        <v>1343750</v>
      </c>
      <c r="I22" s="7">
        <f t="shared" si="3"/>
        <v>22283.854166666668</v>
      </c>
      <c r="J22" s="28">
        <f t="shared" si="4"/>
        <v>28533.854166666668</v>
      </c>
      <c r="K22" s="8">
        <f>IF(data=1,IF((K21-sumproplat)&gt;0,K21-sumproplat,0),IF(K21-(sumproplat-L21)&gt;0,K21-(M21-L21),0))</f>
        <v>1268750</v>
      </c>
      <c r="L22" s="7">
        <f t="shared" si="5"/>
        <v>21040.104166666668</v>
      </c>
      <c r="M22" s="28">
        <f t="shared" si="6"/>
        <v>27290.104166666668</v>
      </c>
      <c r="N22" s="8">
        <f>IF(data=1,IF((N21-sumproplat)&gt;0,N21-sumproplat,0),IF(N21-(sumproplat-O21)&gt;0,N21-(P21-O21),0))</f>
        <v>1193750</v>
      </c>
      <c r="O22" s="7">
        <f t="shared" si="7"/>
        <v>19796.354166666668</v>
      </c>
      <c r="P22" s="28">
        <f t="shared" si="8"/>
        <v>26046.354166666668</v>
      </c>
      <c r="Q22" s="8">
        <f>IF(data=1,IF((Q21-sumproplat)&gt;0,Q21-sumproplat,0),IF(Q21-(sumproplat-R21)&gt;0,Q21-(S21-R21),0))</f>
        <v>1118750</v>
      </c>
      <c r="R22" s="7">
        <f t="shared" si="9"/>
        <v>18552.604166666668</v>
      </c>
      <c r="S22" s="28">
        <f t="shared" si="10"/>
        <v>24802.604166666668</v>
      </c>
      <c r="T22" s="8">
        <f>IF(data=1,IF((T21-sumproplat)&gt;0,T21-sumproplat,0),IF(T21-(sumproplat-U21)&gt;0,T21-(V21-U21),0))</f>
        <v>1043750</v>
      </c>
      <c r="U22" s="7">
        <f t="shared" si="11"/>
        <v>17308.854166666668</v>
      </c>
      <c r="V22" s="28">
        <f t="shared" si="12"/>
        <v>23558.854166666668</v>
      </c>
    </row>
    <row r="23" spans="1:25" x14ac:dyDescent="0.25">
      <c r="A23" s="44">
        <v>3</v>
      </c>
      <c r="B23" s="8">
        <f t="shared" ref="B23:B32" si="14">IF(data=1,IF((B22-sumproplat)&gt;0,B22-sumproplat,0),IF(B22-(sumproplat-C22)&gt;0,B22-(D22-C22),0))</f>
        <v>1487500</v>
      </c>
      <c r="C23" s="7">
        <f t="shared" si="0"/>
        <v>12.395833333333334</v>
      </c>
      <c r="D23" s="28">
        <f t="shared" si="13"/>
        <v>6262.395833333333</v>
      </c>
      <c r="E23" s="8">
        <f t="shared" ref="E23:E32" si="15">IF(data=1,IF((E22-sumproplat)&gt;0,E22-sumproplat,0),IF(E22-(sumproplat-F22)&gt;0,E22-(G22-F22),0))</f>
        <v>1412500</v>
      </c>
      <c r="F23" s="7">
        <f t="shared" si="1"/>
        <v>23423.958333333336</v>
      </c>
      <c r="G23" s="28">
        <f t="shared" si="2"/>
        <v>29673.958333333336</v>
      </c>
      <c r="H23" s="8">
        <f t="shared" ref="H23:H32" si="16">IF(data=1,IF((H22-sumproplat)&gt;0,H22-sumproplat,0),IF(H22-(sumproplat-I22)&gt;0,H22-(J22-I22),0))</f>
        <v>1337500</v>
      </c>
      <c r="I23" s="7">
        <f t="shared" si="3"/>
        <v>22180.208333333336</v>
      </c>
      <c r="J23" s="28">
        <f t="shared" si="4"/>
        <v>28430.208333333336</v>
      </c>
      <c r="K23" s="8">
        <f t="shared" ref="K23:K32" si="17">IF(data=1,IF((K22-sumproplat)&gt;0,K22-sumproplat,0),IF(K22-(sumproplat-L22)&gt;0,K22-(M22-L22),0))</f>
        <v>1262500</v>
      </c>
      <c r="L23" s="7">
        <f t="shared" si="5"/>
        <v>20936.458333333336</v>
      </c>
      <c r="M23" s="28">
        <f t="shared" si="6"/>
        <v>27186.458333333336</v>
      </c>
      <c r="N23" s="8">
        <f t="shared" ref="N23:N32" si="18">IF(data=1,IF((N22-sumproplat)&gt;0,N22-sumproplat,0),IF(N22-(sumproplat-O22)&gt;0,N22-(P22-O22),0))</f>
        <v>1187500</v>
      </c>
      <c r="O23" s="7">
        <f t="shared" si="7"/>
        <v>19692.708333333336</v>
      </c>
      <c r="P23" s="28">
        <f t="shared" si="8"/>
        <v>25942.708333333336</v>
      </c>
      <c r="Q23" s="8">
        <f t="shared" ref="Q23:Q32" si="19">IF(data=1,IF((Q22-sumproplat)&gt;0,Q22-sumproplat,0),IF(Q22-(sumproplat-R22)&gt;0,Q22-(S22-R22),0))</f>
        <v>1112500</v>
      </c>
      <c r="R23" s="7">
        <f t="shared" si="9"/>
        <v>18448.958333333336</v>
      </c>
      <c r="S23" s="28">
        <f t="shared" si="10"/>
        <v>24698.958333333336</v>
      </c>
      <c r="T23" s="8">
        <f t="shared" ref="T23:T32" si="20">IF(data=1,IF((T22-sumproplat)&gt;0,T22-sumproplat,0),IF(T22-(sumproplat-U22)&gt;0,T22-(V22-U22),0))</f>
        <v>1037500</v>
      </c>
      <c r="U23" s="7">
        <f t="shared" si="11"/>
        <v>17205.208333333336</v>
      </c>
      <c r="V23" s="28">
        <f t="shared" si="12"/>
        <v>23455.208333333336</v>
      </c>
    </row>
    <row r="24" spans="1:25" x14ac:dyDescent="0.25">
      <c r="A24" s="44">
        <v>4</v>
      </c>
      <c r="B24" s="8">
        <f t="shared" si="14"/>
        <v>1481250</v>
      </c>
      <c r="C24" s="7">
        <f t="shared" si="0"/>
        <v>12.34375</v>
      </c>
      <c r="D24" s="28">
        <f t="shared" si="13"/>
        <v>6262.34375</v>
      </c>
      <c r="E24" s="8">
        <f t="shared" si="15"/>
        <v>1406250</v>
      </c>
      <c r="F24" s="7">
        <f t="shared" si="1"/>
        <v>23320.312500000004</v>
      </c>
      <c r="G24" s="28">
        <f t="shared" si="2"/>
        <v>29570.312500000004</v>
      </c>
      <c r="H24" s="8">
        <f t="shared" si="16"/>
        <v>1331250</v>
      </c>
      <c r="I24" s="7">
        <f t="shared" si="3"/>
        <v>22076.562500000004</v>
      </c>
      <c r="J24" s="28">
        <f t="shared" si="4"/>
        <v>28326.562500000004</v>
      </c>
      <c r="K24" s="8">
        <f t="shared" si="17"/>
        <v>1256250</v>
      </c>
      <c r="L24" s="7">
        <f t="shared" si="5"/>
        <v>20832.812500000004</v>
      </c>
      <c r="M24" s="28">
        <f t="shared" si="6"/>
        <v>27082.812500000004</v>
      </c>
      <c r="N24" s="8">
        <f t="shared" si="18"/>
        <v>1181250</v>
      </c>
      <c r="O24" s="7">
        <f t="shared" si="7"/>
        <v>19589.062500000004</v>
      </c>
      <c r="P24" s="28">
        <f t="shared" si="8"/>
        <v>25839.062500000004</v>
      </c>
      <c r="Q24" s="8">
        <f t="shared" si="19"/>
        <v>1106250</v>
      </c>
      <c r="R24" s="7">
        <f t="shared" si="9"/>
        <v>18345.312500000004</v>
      </c>
      <c r="S24" s="28">
        <f t="shared" si="10"/>
        <v>24595.312500000004</v>
      </c>
      <c r="T24" s="8">
        <f t="shared" si="20"/>
        <v>1031250</v>
      </c>
      <c r="U24" s="7">
        <f t="shared" si="11"/>
        <v>17101.562500000004</v>
      </c>
      <c r="V24" s="28">
        <f t="shared" si="12"/>
        <v>23351.562500000004</v>
      </c>
    </row>
    <row r="25" spans="1:25" x14ac:dyDescent="0.25">
      <c r="A25" s="44">
        <v>5</v>
      </c>
      <c r="B25" s="8">
        <f t="shared" si="14"/>
        <v>1475000</v>
      </c>
      <c r="C25" s="7">
        <f t="shared" si="0"/>
        <v>12.291666666666668</v>
      </c>
      <c r="D25" s="28">
        <f t="shared" si="13"/>
        <v>6262.291666666667</v>
      </c>
      <c r="E25" s="8">
        <f t="shared" si="15"/>
        <v>1400000</v>
      </c>
      <c r="F25" s="7">
        <f t="shared" si="1"/>
        <v>23216.666666666668</v>
      </c>
      <c r="G25" s="28">
        <f t="shared" si="2"/>
        <v>29466.666666666668</v>
      </c>
      <c r="H25" s="8">
        <f t="shared" si="16"/>
        <v>1325000</v>
      </c>
      <c r="I25" s="7">
        <f t="shared" si="3"/>
        <v>21972.916666666668</v>
      </c>
      <c r="J25" s="28">
        <f t="shared" si="4"/>
        <v>28222.916666666668</v>
      </c>
      <c r="K25" s="8">
        <f t="shared" si="17"/>
        <v>1250000</v>
      </c>
      <c r="L25" s="7">
        <f t="shared" si="5"/>
        <v>20729.166666666668</v>
      </c>
      <c r="M25" s="28">
        <f t="shared" si="6"/>
        <v>26979.166666666668</v>
      </c>
      <c r="N25" s="8">
        <f t="shared" si="18"/>
        <v>1175000</v>
      </c>
      <c r="O25" s="7">
        <f t="shared" si="7"/>
        <v>19485.416666666668</v>
      </c>
      <c r="P25" s="28">
        <f t="shared" si="8"/>
        <v>25735.416666666668</v>
      </c>
      <c r="Q25" s="8">
        <f t="shared" si="19"/>
        <v>1100000</v>
      </c>
      <c r="R25" s="7">
        <f t="shared" si="9"/>
        <v>18241.666666666668</v>
      </c>
      <c r="S25" s="28">
        <f t="shared" si="10"/>
        <v>24491.666666666668</v>
      </c>
      <c r="T25" s="8">
        <f t="shared" si="20"/>
        <v>1025000</v>
      </c>
      <c r="U25" s="7">
        <f t="shared" si="11"/>
        <v>16997.916666666668</v>
      </c>
      <c r="V25" s="28">
        <f t="shared" si="12"/>
        <v>23247.916666666668</v>
      </c>
    </row>
    <row r="26" spans="1:25" x14ac:dyDescent="0.25">
      <c r="A26" s="44">
        <v>6</v>
      </c>
      <c r="B26" s="8">
        <f t="shared" si="14"/>
        <v>1468750</v>
      </c>
      <c r="C26" s="7">
        <f t="shared" si="0"/>
        <v>12.239583333333334</v>
      </c>
      <c r="D26" s="28">
        <f t="shared" si="13"/>
        <v>6262.239583333333</v>
      </c>
      <c r="E26" s="8">
        <f t="shared" si="15"/>
        <v>1393750</v>
      </c>
      <c r="F26" s="7">
        <f t="shared" si="1"/>
        <v>23113.020833333336</v>
      </c>
      <c r="G26" s="28">
        <f t="shared" si="2"/>
        <v>29363.020833333336</v>
      </c>
      <c r="H26" s="8">
        <f t="shared" si="16"/>
        <v>1318750</v>
      </c>
      <c r="I26" s="7">
        <f t="shared" si="3"/>
        <v>21869.270833333336</v>
      </c>
      <c r="J26" s="28">
        <f t="shared" si="4"/>
        <v>28119.270833333336</v>
      </c>
      <c r="K26" s="8">
        <f t="shared" si="17"/>
        <v>1243750</v>
      </c>
      <c r="L26" s="7">
        <f t="shared" si="5"/>
        <v>20625.520833333336</v>
      </c>
      <c r="M26" s="28">
        <f t="shared" si="6"/>
        <v>26875.520833333336</v>
      </c>
      <c r="N26" s="8">
        <f t="shared" si="18"/>
        <v>1168750</v>
      </c>
      <c r="O26" s="7">
        <f t="shared" si="7"/>
        <v>19381.770833333336</v>
      </c>
      <c r="P26" s="28">
        <f t="shared" si="8"/>
        <v>25631.770833333336</v>
      </c>
      <c r="Q26" s="8">
        <f t="shared" si="19"/>
        <v>1093750</v>
      </c>
      <c r="R26" s="7">
        <f t="shared" si="9"/>
        <v>18138.020833333336</v>
      </c>
      <c r="S26" s="28">
        <f t="shared" si="10"/>
        <v>24388.020833333336</v>
      </c>
      <c r="T26" s="8">
        <f t="shared" si="20"/>
        <v>1018750</v>
      </c>
      <c r="U26" s="7">
        <f t="shared" si="11"/>
        <v>16894.270833333336</v>
      </c>
      <c r="V26" s="28">
        <f t="shared" si="12"/>
        <v>23144.270833333336</v>
      </c>
    </row>
    <row r="27" spans="1:25" ht="14.25" customHeight="1" x14ac:dyDescent="0.25">
      <c r="A27" s="44">
        <v>7</v>
      </c>
      <c r="B27" s="8">
        <f t="shared" si="14"/>
        <v>1462500</v>
      </c>
      <c r="C27" s="7">
        <f t="shared" si="0"/>
        <v>12.1875</v>
      </c>
      <c r="D27" s="28">
        <f t="shared" si="13"/>
        <v>6262.1875</v>
      </c>
      <c r="E27" s="8">
        <f t="shared" si="15"/>
        <v>1387500</v>
      </c>
      <c r="F27" s="7">
        <f t="shared" si="1"/>
        <v>23009.375000000004</v>
      </c>
      <c r="G27" s="28">
        <f t="shared" si="2"/>
        <v>29259.375000000004</v>
      </c>
      <c r="H27" s="8">
        <f t="shared" si="16"/>
        <v>1312500</v>
      </c>
      <c r="I27" s="7">
        <f t="shared" si="3"/>
        <v>21765.625000000004</v>
      </c>
      <c r="J27" s="28">
        <f t="shared" si="4"/>
        <v>28015.625000000004</v>
      </c>
      <c r="K27" s="8">
        <f t="shared" si="17"/>
        <v>1237500</v>
      </c>
      <c r="L27" s="7">
        <f t="shared" si="5"/>
        <v>20521.875000000004</v>
      </c>
      <c r="M27" s="28">
        <f t="shared" si="6"/>
        <v>26771.875000000004</v>
      </c>
      <c r="N27" s="8">
        <f t="shared" si="18"/>
        <v>1162500</v>
      </c>
      <c r="O27" s="7">
        <f t="shared" si="7"/>
        <v>19278.125000000004</v>
      </c>
      <c r="P27" s="28">
        <f t="shared" si="8"/>
        <v>25528.125000000004</v>
      </c>
      <c r="Q27" s="8">
        <f t="shared" si="19"/>
        <v>1087500</v>
      </c>
      <c r="R27" s="7">
        <f t="shared" si="9"/>
        <v>18034.375000000004</v>
      </c>
      <c r="S27" s="28">
        <f t="shared" si="10"/>
        <v>24284.375000000004</v>
      </c>
      <c r="T27" s="8">
        <f t="shared" si="20"/>
        <v>1012500</v>
      </c>
      <c r="U27" s="7">
        <f t="shared" si="11"/>
        <v>16790.625000000004</v>
      </c>
      <c r="V27" s="28">
        <f t="shared" si="12"/>
        <v>23040.625000000004</v>
      </c>
    </row>
    <row r="28" spans="1:25" x14ac:dyDescent="0.25">
      <c r="A28" s="44">
        <v>8</v>
      </c>
      <c r="B28" s="8">
        <f t="shared" si="14"/>
        <v>1456250</v>
      </c>
      <c r="C28" s="7">
        <f t="shared" si="0"/>
        <v>12.135416666666668</v>
      </c>
      <c r="D28" s="28">
        <f t="shared" si="13"/>
        <v>6262.135416666667</v>
      </c>
      <c r="E28" s="8">
        <f t="shared" si="15"/>
        <v>1381250</v>
      </c>
      <c r="F28" s="7">
        <f t="shared" si="1"/>
        <v>22905.729166666668</v>
      </c>
      <c r="G28" s="28">
        <f t="shared" si="2"/>
        <v>29155.729166666668</v>
      </c>
      <c r="H28" s="8">
        <f t="shared" si="16"/>
        <v>1306250</v>
      </c>
      <c r="I28" s="7">
        <f t="shared" si="3"/>
        <v>21661.979166666668</v>
      </c>
      <c r="J28" s="28">
        <f t="shared" si="4"/>
        <v>27911.979166666668</v>
      </c>
      <c r="K28" s="8">
        <f t="shared" si="17"/>
        <v>1231250</v>
      </c>
      <c r="L28" s="7">
        <f t="shared" si="5"/>
        <v>20418.229166666668</v>
      </c>
      <c r="M28" s="28">
        <f t="shared" si="6"/>
        <v>26668.229166666668</v>
      </c>
      <c r="N28" s="8">
        <f t="shared" si="18"/>
        <v>1156250</v>
      </c>
      <c r="O28" s="7">
        <f t="shared" si="7"/>
        <v>19174.479166666668</v>
      </c>
      <c r="P28" s="28">
        <f t="shared" si="8"/>
        <v>25424.479166666668</v>
      </c>
      <c r="Q28" s="8">
        <f t="shared" si="19"/>
        <v>1081250</v>
      </c>
      <c r="R28" s="7">
        <f t="shared" si="9"/>
        <v>17930.729166666668</v>
      </c>
      <c r="S28" s="28">
        <f t="shared" si="10"/>
        <v>24180.729166666668</v>
      </c>
      <c r="T28" s="8">
        <f t="shared" si="20"/>
        <v>1006250</v>
      </c>
      <c r="U28" s="7">
        <f t="shared" si="11"/>
        <v>16686.979166666668</v>
      </c>
      <c r="V28" s="28">
        <f t="shared" si="12"/>
        <v>22936.979166666668</v>
      </c>
    </row>
    <row r="29" spans="1:25" x14ac:dyDescent="0.25">
      <c r="A29" s="44">
        <v>9</v>
      </c>
      <c r="B29" s="8">
        <f t="shared" si="14"/>
        <v>1450000</v>
      </c>
      <c r="C29" s="7">
        <f t="shared" si="0"/>
        <v>12.083333333333334</v>
      </c>
      <c r="D29" s="28">
        <f t="shared" si="13"/>
        <v>6262.083333333333</v>
      </c>
      <c r="E29" s="8">
        <f t="shared" si="15"/>
        <v>1375000</v>
      </c>
      <c r="F29" s="7">
        <f t="shared" si="1"/>
        <v>22802.083333333336</v>
      </c>
      <c r="G29" s="28">
        <f t="shared" si="2"/>
        <v>29052.083333333336</v>
      </c>
      <c r="H29" s="8">
        <f t="shared" si="16"/>
        <v>1300000</v>
      </c>
      <c r="I29" s="7">
        <f t="shared" si="3"/>
        <v>21558.333333333336</v>
      </c>
      <c r="J29" s="28">
        <f t="shared" si="4"/>
        <v>27808.333333333336</v>
      </c>
      <c r="K29" s="8">
        <f t="shared" si="17"/>
        <v>1225000</v>
      </c>
      <c r="L29" s="7">
        <f t="shared" si="5"/>
        <v>20314.583333333336</v>
      </c>
      <c r="M29" s="28">
        <f t="shared" si="6"/>
        <v>26564.583333333336</v>
      </c>
      <c r="N29" s="8">
        <f t="shared" si="18"/>
        <v>1150000</v>
      </c>
      <c r="O29" s="7">
        <f t="shared" si="7"/>
        <v>19070.833333333336</v>
      </c>
      <c r="P29" s="28">
        <f t="shared" si="8"/>
        <v>25320.833333333336</v>
      </c>
      <c r="Q29" s="8">
        <f t="shared" si="19"/>
        <v>1075000</v>
      </c>
      <c r="R29" s="7">
        <f t="shared" si="9"/>
        <v>17827.083333333336</v>
      </c>
      <c r="S29" s="28">
        <f t="shared" si="10"/>
        <v>24077.083333333336</v>
      </c>
      <c r="T29" s="8">
        <f t="shared" si="20"/>
        <v>1000000</v>
      </c>
      <c r="U29" s="7">
        <f t="shared" si="11"/>
        <v>16583.333333333336</v>
      </c>
      <c r="V29" s="28">
        <f t="shared" si="12"/>
        <v>22833.333333333336</v>
      </c>
    </row>
    <row r="30" spans="1:25" x14ac:dyDescent="0.25">
      <c r="A30" s="44">
        <v>10</v>
      </c>
      <c r="B30" s="8">
        <f t="shared" si="14"/>
        <v>1443750</v>
      </c>
      <c r="C30" s="7">
        <f t="shared" si="0"/>
        <v>12.03125</v>
      </c>
      <c r="D30" s="28">
        <f t="shared" si="13"/>
        <v>6262.03125</v>
      </c>
      <c r="E30" s="8">
        <f t="shared" si="15"/>
        <v>1368750</v>
      </c>
      <c r="F30" s="7">
        <f t="shared" si="1"/>
        <v>22698.437500000004</v>
      </c>
      <c r="G30" s="28">
        <f t="shared" si="2"/>
        <v>28948.437500000004</v>
      </c>
      <c r="H30" s="8">
        <f t="shared" si="16"/>
        <v>1293750</v>
      </c>
      <c r="I30" s="7">
        <f t="shared" si="3"/>
        <v>21454.687500000004</v>
      </c>
      <c r="J30" s="28">
        <f t="shared" si="4"/>
        <v>27704.687500000004</v>
      </c>
      <c r="K30" s="8">
        <f t="shared" si="17"/>
        <v>1218750</v>
      </c>
      <c r="L30" s="7">
        <f t="shared" si="5"/>
        <v>20210.937500000004</v>
      </c>
      <c r="M30" s="28">
        <f t="shared" si="6"/>
        <v>26460.937500000004</v>
      </c>
      <c r="N30" s="8">
        <f t="shared" si="18"/>
        <v>1143750</v>
      </c>
      <c r="O30" s="7">
        <f t="shared" si="7"/>
        <v>18967.187500000004</v>
      </c>
      <c r="P30" s="28">
        <f t="shared" si="8"/>
        <v>25217.187500000004</v>
      </c>
      <c r="Q30" s="8">
        <f t="shared" si="19"/>
        <v>1068750</v>
      </c>
      <c r="R30" s="7">
        <f t="shared" si="9"/>
        <v>17723.437500000004</v>
      </c>
      <c r="S30" s="28">
        <f t="shared" si="10"/>
        <v>23973.437500000004</v>
      </c>
      <c r="T30" s="8">
        <f t="shared" si="20"/>
        <v>993750</v>
      </c>
      <c r="U30" s="7">
        <f t="shared" si="11"/>
        <v>16479.687500000004</v>
      </c>
      <c r="V30" s="28">
        <f t="shared" si="12"/>
        <v>22729.687500000004</v>
      </c>
    </row>
    <row r="31" spans="1:25" x14ac:dyDescent="0.25">
      <c r="A31" s="44">
        <v>11</v>
      </c>
      <c r="B31" s="8">
        <f t="shared" si="14"/>
        <v>1437500</v>
      </c>
      <c r="C31" s="7">
        <f t="shared" si="0"/>
        <v>11.979166666666668</v>
      </c>
      <c r="D31" s="28">
        <f t="shared" si="13"/>
        <v>6261.979166666667</v>
      </c>
      <c r="E31" s="8">
        <f t="shared" si="15"/>
        <v>1362500</v>
      </c>
      <c r="F31" s="7">
        <f t="shared" si="1"/>
        <v>22594.791666666668</v>
      </c>
      <c r="G31" s="28">
        <f t="shared" si="2"/>
        <v>28844.791666666668</v>
      </c>
      <c r="H31" s="8">
        <f t="shared" si="16"/>
        <v>1287500</v>
      </c>
      <c r="I31" s="7">
        <f t="shared" si="3"/>
        <v>21351.041666666668</v>
      </c>
      <c r="J31" s="28">
        <f t="shared" si="4"/>
        <v>27601.041666666668</v>
      </c>
      <c r="K31" s="8">
        <f t="shared" si="17"/>
        <v>1212500</v>
      </c>
      <c r="L31" s="7">
        <f t="shared" si="5"/>
        <v>20107.291666666668</v>
      </c>
      <c r="M31" s="28">
        <f t="shared" si="6"/>
        <v>26357.291666666668</v>
      </c>
      <c r="N31" s="8">
        <f t="shared" si="18"/>
        <v>1137500</v>
      </c>
      <c r="O31" s="7">
        <f t="shared" si="7"/>
        <v>18863.541666666668</v>
      </c>
      <c r="P31" s="28">
        <f t="shared" si="8"/>
        <v>25113.541666666668</v>
      </c>
      <c r="Q31" s="8">
        <f t="shared" si="19"/>
        <v>1062500</v>
      </c>
      <c r="R31" s="7">
        <f t="shared" si="9"/>
        <v>17619.791666666668</v>
      </c>
      <c r="S31" s="28">
        <f t="shared" si="10"/>
        <v>23869.791666666668</v>
      </c>
      <c r="T31" s="8">
        <f t="shared" si="20"/>
        <v>987500</v>
      </c>
      <c r="U31" s="7">
        <f t="shared" si="11"/>
        <v>16376.041666666668</v>
      </c>
      <c r="V31" s="28">
        <f t="shared" si="12"/>
        <v>22626.041666666668</v>
      </c>
    </row>
    <row r="32" spans="1:25" ht="15.75" thickBot="1" x14ac:dyDescent="0.3">
      <c r="A32" s="45">
        <v>12</v>
      </c>
      <c r="B32" s="46">
        <f t="shared" si="14"/>
        <v>1431250</v>
      </c>
      <c r="C32" s="47">
        <f t="shared" si="0"/>
        <v>11.927083333333334</v>
      </c>
      <c r="D32" s="28">
        <f t="shared" si="13"/>
        <v>6261.927083333333</v>
      </c>
      <c r="E32" s="46">
        <f t="shared" si="15"/>
        <v>1356250</v>
      </c>
      <c r="F32" s="47">
        <f t="shared" si="1"/>
        <v>22491.145833333336</v>
      </c>
      <c r="G32" s="28">
        <f t="shared" si="2"/>
        <v>28741.145833333336</v>
      </c>
      <c r="H32" s="46">
        <f t="shared" si="16"/>
        <v>1281250</v>
      </c>
      <c r="I32" s="47">
        <f t="shared" si="3"/>
        <v>21247.395833333336</v>
      </c>
      <c r="J32" s="28">
        <f t="shared" si="4"/>
        <v>27497.395833333336</v>
      </c>
      <c r="K32" s="46">
        <f t="shared" si="17"/>
        <v>1206250</v>
      </c>
      <c r="L32" s="47">
        <f t="shared" si="5"/>
        <v>20003.645833333336</v>
      </c>
      <c r="M32" s="28">
        <f t="shared" si="6"/>
        <v>26253.645833333336</v>
      </c>
      <c r="N32" s="46">
        <f t="shared" si="18"/>
        <v>1131250</v>
      </c>
      <c r="O32" s="47">
        <f t="shared" si="7"/>
        <v>18759.895833333336</v>
      </c>
      <c r="P32" s="28">
        <f t="shared" si="8"/>
        <v>25009.895833333336</v>
      </c>
      <c r="Q32" s="46">
        <f t="shared" si="19"/>
        <v>1056250</v>
      </c>
      <c r="R32" s="47">
        <f t="shared" si="9"/>
        <v>17516.145833333336</v>
      </c>
      <c r="S32" s="28">
        <f t="shared" si="10"/>
        <v>23766.145833333336</v>
      </c>
      <c r="T32" s="46">
        <f t="shared" si="20"/>
        <v>981250</v>
      </c>
      <c r="U32" s="47">
        <f t="shared" si="11"/>
        <v>16272.395833333336</v>
      </c>
      <c r="V32" s="28">
        <f t="shared" si="12"/>
        <v>22522.395833333336</v>
      </c>
    </row>
    <row r="33" spans="1:22" ht="15.75" thickBot="1" x14ac:dyDescent="0.3">
      <c r="A33" s="48" t="s">
        <v>19</v>
      </c>
      <c r="B33" s="49"/>
      <c r="C33" s="50">
        <f>SUM(C21:C32)</f>
        <v>146.5625</v>
      </c>
      <c r="D33" s="51">
        <f>SUM(D21:D32)</f>
        <v>75146.5625</v>
      </c>
      <c r="E33" s="49"/>
      <c r="F33" s="50">
        <f>SUM(F21:F32)</f>
        <v>276734.375</v>
      </c>
      <c r="G33" s="51">
        <f>SUM(G21:G32)</f>
        <v>351734.375</v>
      </c>
      <c r="H33" s="49"/>
      <c r="I33" s="50">
        <f>SUM(I21:I32)</f>
        <v>261809.375</v>
      </c>
      <c r="J33" s="51">
        <f>SUM(J21:J32)</f>
        <v>336809.375</v>
      </c>
      <c r="K33" s="49"/>
      <c r="L33" s="50">
        <f>SUM(L21:L32)</f>
        <v>246884.37500000003</v>
      </c>
      <c r="M33" s="51">
        <f>SUM(M21:M32)</f>
        <v>321884.375</v>
      </c>
      <c r="N33" s="49"/>
      <c r="O33" s="50">
        <f>SUM(O21:O32)</f>
        <v>231959.37500000003</v>
      </c>
      <c r="P33" s="51">
        <f>SUM(P21:P32)</f>
        <v>306959.375</v>
      </c>
      <c r="Q33" s="49"/>
      <c r="R33" s="50">
        <f>SUM(R21:R32)</f>
        <v>217034.37500000003</v>
      </c>
      <c r="S33" s="51">
        <f>SUM(S21:S32)</f>
        <v>292034.375</v>
      </c>
      <c r="T33" s="49"/>
      <c r="U33" s="50">
        <f>SUM(U21:U32)</f>
        <v>202109.37500000003</v>
      </c>
      <c r="V33" s="51">
        <f>SUM(V21:V32)</f>
        <v>277109.375</v>
      </c>
    </row>
    <row r="34" spans="1:22" ht="24" customHeight="1" thickBot="1" x14ac:dyDescent="0.3">
      <c r="A34" s="141" t="s">
        <v>18</v>
      </c>
      <c r="B34" s="130" t="s">
        <v>27</v>
      </c>
      <c r="C34" s="131"/>
      <c r="D34" s="132"/>
      <c r="E34" s="130" t="s">
        <v>28</v>
      </c>
      <c r="F34" s="131"/>
      <c r="G34" s="132"/>
      <c r="H34" s="130" t="s">
        <v>29</v>
      </c>
      <c r="I34" s="131"/>
      <c r="J34" s="132"/>
      <c r="K34" s="130" t="s">
        <v>30</v>
      </c>
      <c r="L34" s="131"/>
      <c r="M34" s="132"/>
      <c r="N34" s="130" t="s">
        <v>31</v>
      </c>
      <c r="O34" s="131"/>
      <c r="P34" s="132"/>
      <c r="Q34" s="130" t="s">
        <v>32</v>
      </c>
      <c r="R34" s="131"/>
      <c r="S34" s="132"/>
      <c r="T34" s="130" t="s">
        <v>33</v>
      </c>
      <c r="U34" s="131"/>
      <c r="V34" s="132"/>
    </row>
    <row r="35" spans="1:22" ht="30.75" thickBot="1" x14ac:dyDescent="0.3">
      <c r="A35" s="142"/>
      <c r="B35" s="5" t="s">
        <v>41</v>
      </c>
      <c r="C35" s="6" t="s">
        <v>42</v>
      </c>
      <c r="D35" s="6" t="s">
        <v>43</v>
      </c>
      <c r="E35" s="5" t="s">
        <v>41</v>
      </c>
      <c r="F35" s="6" t="s">
        <v>42</v>
      </c>
      <c r="G35" s="6" t="s">
        <v>43</v>
      </c>
      <c r="H35" s="5" t="s">
        <v>41</v>
      </c>
      <c r="I35" s="6" t="s">
        <v>42</v>
      </c>
      <c r="J35" s="6" t="s">
        <v>43</v>
      </c>
      <c r="K35" s="5" t="s">
        <v>41</v>
      </c>
      <c r="L35" s="6" t="s">
        <v>42</v>
      </c>
      <c r="M35" s="6" t="s">
        <v>43</v>
      </c>
      <c r="N35" s="5" t="s">
        <v>41</v>
      </c>
      <c r="O35" s="6" t="s">
        <v>42</v>
      </c>
      <c r="P35" s="6" t="s">
        <v>43</v>
      </c>
      <c r="Q35" s="5" t="s">
        <v>41</v>
      </c>
      <c r="R35" s="6" t="s">
        <v>42</v>
      </c>
      <c r="S35" s="6" t="s">
        <v>43</v>
      </c>
      <c r="T35" s="5" t="s">
        <v>41</v>
      </c>
      <c r="U35" s="6" t="s">
        <v>42</v>
      </c>
      <c r="V35" s="6" t="s">
        <v>43</v>
      </c>
    </row>
    <row r="36" spans="1:22" ht="15.75" thickTop="1" x14ac:dyDescent="0.25">
      <c r="A36" s="44">
        <v>1</v>
      </c>
      <c r="B36" s="7">
        <f>IF(data=1,IF((T32-sumproplat)&gt;0,T32-sumproplat,0),IF(T32-(sumproplat-U32)&gt;0,T32-(V32-U32),0))</f>
        <v>975000</v>
      </c>
      <c r="C36" s="7">
        <f t="shared" ref="C36:C47" si="21">IF((A36+12*7)&lt;=$H$10,B36*(PROC/12),B36*($H$11/12))</f>
        <v>16168.750000000002</v>
      </c>
      <c r="D36" s="28">
        <f t="shared" ref="D36:D47" si="22">IF(data=1,IF(C36&gt;1,C36+sumproplat,0),IF(B36&gt;sumproplat*2,sumproplat,B36+C36))</f>
        <v>22418.75</v>
      </c>
      <c r="E36" s="7">
        <f>IF(data=1,IF((B47-sumproplat)&gt;0,B47-sumproplat,0),IF(B47-(sumproplat-C47)&gt;0,B47-(D47-C47),0))</f>
        <v>900000</v>
      </c>
      <c r="F36" s="7">
        <f t="shared" ref="F36:F47" si="23">IF((A36+12*8)&lt;=$H$10,E36*(PROC/12),E36*($H$11/12))</f>
        <v>14925.000000000002</v>
      </c>
      <c r="G36" s="28">
        <f t="shared" ref="G36:G47" si="24">IF(data=1,IF(F36&gt;1,F36+sumproplat,0),IF(E36&gt;sumproplat*2,sumproplat,E36+F36))</f>
        <v>21175</v>
      </c>
      <c r="H36" s="7">
        <f>IF(data=1,IF((E47-sumproplat)&gt;0,E47-sumproplat,0),IF(E47-(sumproplat-F47)&gt;0,E47-(G47-F47),0))</f>
        <v>825000</v>
      </c>
      <c r="I36" s="7">
        <f t="shared" ref="I36:I47" si="25">IF((A36+12*9)&lt;=$H$10,H36*(PROC/12),H36*($H$11/12))</f>
        <v>13681.250000000002</v>
      </c>
      <c r="J36" s="28">
        <f t="shared" ref="J36:J47" si="26">IF(data=1,IF(I36&gt;1,I36+sumproplat,0),IF(H36&gt;sumproplat*2,sumproplat,H36+I36))</f>
        <v>19931.25</v>
      </c>
      <c r="K36" s="7">
        <f>IF(data=1,IF((H47-sumproplat)&gt;0,H47-sumproplat,0),IF(H47-(sumproplat-I47)&gt;0,H47-(J47-I47),0))</f>
        <v>750000</v>
      </c>
      <c r="L36" s="7">
        <f t="shared" ref="L36:L47" si="27">IF((A36+12*10)&lt;=$H$10,K36*(PROC/12),K36*($H$11/12))</f>
        <v>12437.500000000002</v>
      </c>
      <c r="M36" s="28">
        <f t="shared" ref="M36:M47" si="28">IF(data=1,IF(L36&gt;1,L36+sumproplat,0),IF(K36&gt;sumproplat*2,sumproplat,K36+L36))</f>
        <v>18687.5</v>
      </c>
      <c r="N36" s="7">
        <f>IF(data=1,IF((K47-sumproplat)&gt;0,K47-sumproplat,0),IF(K47-(sumproplat-L47)&gt;0,K47-(M47-L47),0))</f>
        <v>675000</v>
      </c>
      <c r="O36" s="7">
        <f t="shared" ref="O36:O47" si="29">IF((A36+12*11)&lt;=$H$10,N36*(PROC/12),N36*($H$11/12))</f>
        <v>11193.750000000002</v>
      </c>
      <c r="P36" s="28">
        <f t="shared" ref="P36:P47" si="30">IF(data=1,IF(O36&gt;1,O36+sumproplat,0),IF(N36&gt;sumproplat*2,sumproplat,N36+O36))</f>
        <v>17443.75</v>
      </c>
      <c r="Q36" s="7">
        <f>IF(data=1,IF((N47-sumproplat)&gt;0,N47-sumproplat,0),IF(N47-(sumproplat-O47)&gt;0,N47-(P47-O47),0))</f>
        <v>600000</v>
      </c>
      <c r="R36" s="7">
        <f t="shared" ref="R36:R47" si="31">IF((A36+12*12)&lt;=$H$10,Q36*(PROC/12),Q36*($H$11/12))</f>
        <v>9950.0000000000018</v>
      </c>
      <c r="S36" s="28">
        <f t="shared" ref="S36:S47" si="32">IF(data=1,IF(R36&gt;1,R36+sumproplat,0),IF(Q36&gt;sumproplat*2,sumproplat,Q36+R36))</f>
        <v>16200.000000000002</v>
      </c>
      <c r="T36" s="7">
        <f>IF(data=1,IF((Q47-sumproplat)&gt;0,Q47-sumproplat,0),IF(Q47-(sumproplat-R47)&gt;0,Q47-(S47-R47),0))</f>
        <v>525000</v>
      </c>
      <c r="U36" s="7">
        <f t="shared" ref="U36:U47" si="33">IF((A36+12*13)&lt;=$H$10,T36*(PROC/12),T36*($H$11/12))</f>
        <v>8706.2500000000018</v>
      </c>
      <c r="V36" s="28">
        <f t="shared" ref="V36:V47" si="34">IF(data=1,IF(U36&gt;1,U36+sumproplat,0),IF(T36&gt;sumproplat*2,sumproplat,T36+U36))</f>
        <v>14956.250000000002</v>
      </c>
    </row>
    <row r="37" spans="1:22" x14ac:dyDescent="0.25">
      <c r="A37" s="44">
        <v>2</v>
      </c>
      <c r="B37" s="8">
        <f>IF(data=1,IF((B36-sumproplat)&gt;0,B36-sumproplat,0),IF(B36-(sumproplat-C36)&gt;0,B36-(D36-C36),0))</f>
        <v>968750</v>
      </c>
      <c r="C37" s="7">
        <f t="shared" si="21"/>
        <v>16065.104166666668</v>
      </c>
      <c r="D37" s="28">
        <f t="shared" si="22"/>
        <v>22315.104166666668</v>
      </c>
      <c r="E37" s="8">
        <f>IF(data=1,IF((E36-sumproplat)&gt;0,E36-sumproplat,0),IF(E36-(sumproplat-F36)&gt;0,E36-(G36-F36),0))</f>
        <v>893750</v>
      </c>
      <c r="F37" s="7">
        <f t="shared" si="23"/>
        <v>14821.354166666668</v>
      </c>
      <c r="G37" s="28">
        <f t="shared" si="24"/>
        <v>21071.354166666668</v>
      </c>
      <c r="H37" s="8">
        <f>IF(data=1,IF((H36-sumproplat)&gt;0,H36-sumproplat,0),IF(H36-(sumproplat-I36)&gt;0,H36-(J36-I36),0))</f>
        <v>818750</v>
      </c>
      <c r="I37" s="7">
        <f t="shared" si="25"/>
        <v>13577.604166666668</v>
      </c>
      <c r="J37" s="28">
        <f t="shared" si="26"/>
        <v>19827.604166666668</v>
      </c>
      <c r="K37" s="8">
        <f>IF(data=1,IF((K36-sumproplat)&gt;0,K36-sumproplat,0),IF(K36-(sumproplat-L36)&gt;0,K36-(M36-L36),0))</f>
        <v>743750</v>
      </c>
      <c r="L37" s="7">
        <f t="shared" si="27"/>
        <v>12333.854166666668</v>
      </c>
      <c r="M37" s="28">
        <f t="shared" si="28"/>
        <v>18583.854166666668</v>
      </c>
      <c r="N37" s="8">
        <f>IF(data=1,IF((N36-sumproplat)&gt;0,N36-sumproplat,0),IF(N36-(sumproplat-O36)&gt;0,N36-(P36-O36),0))</f>
        <v>668750</v>
      </c>
      <c r="O37" s="7">
        <f t="shared" si="29"/>
        <v>11090.104166666668</v>
      </c>
      <c r="P37" s="28">
        <f t="shared" si="30"/>
        <v>17340.104166666668</v>
      </c>
      <c r="Q37" s="8">
        <f>IF(data=1,IF((Q36-sumproplat)&gt;0,Q36-sumproplat,0),IF(Q36-(sumproplat-R36)&gt;0,Q36-(S36-R36),0))</f>
        <v>593750</v>
      </c>
      <c r="R37" s="7">
        <f t="shared" si="31"/>
        <v>9846.3541666666679</v>
      </c>
      <c r="S37" s="28">
        <f t="shared" si="32"/>
        <v>16096.354166666668</v>
      </c>
      <c r="T37" s="8">
        <f>IF(data=1,IF((T36-sumproplat)&gt;0,T36-sumproplat,0),IF(T36-(sumproplat-U36)&gt;0,T36-(V36-U36),0))</f>
        <v>518750</v>
      </c>
      <c r="U37" s="7">
        <f t="shared" si="33"/>
        <v>8602.6041666666679</v>
      </c>
      <c r="V37" s="28">
        <f t="shared" si="34"/>
        <v>14852.604166666668</v>
      </c>
    </row>
    <row r="38" spans="1:22" x14ac:dyDescent="0.25">
      <c r="A38" s="44">
        <v>3</v>
      </c>
      <c r="B38" s="8">
        <f t="shared" ref="B38:B47" si="35">IF(data=1,IF((B37-sumproplat)&gt;0,B37-sumproplat,0),IF(B37-(sumproplat-C37)&gt;0,B37-(D37-C37),0))</f>
        <v>962500</v>
      </c>
      <c r="C38" s="7">
        <f t="shared" si="21"/>
        <v>15961.458333333336</v>
      </c>
      <c r="D38" s="28">
        <f t="shared" si="22"/>
        <v>22211.458333333336</v>
      </c>
      <c r="E38" s="8">
        <f t="shared" ref="E38:E47" si="36">IF(data=1,IF((E37-sumproplat)&gt;0,E37-sumproplat,0),IF(E37-(sumproplat-F37)&gt;0,E37-(G37-F37),0))</f>
        <v>887500</v>
      </c>
      <c r="F38" s="7">
        <f t="shared" si="23"/>
        <v>14717.708333333336</v>
      </c>
      <c r="G38" s="28">
        <f t="shared" si="24"/>
        <v>20967.708333333336</v>
      </c>
      <c r="H38" s="8">
        <f t="shared" ref="H38:H47" si="37">IF(data=1,IF((H37-sumproplat)&gt;0,H37-sumproplat,0),IF(H37-(sumproplat-I37)&gt;0,H37-(J37-I37),0))</f>
        <v>812500</v>
      </c>
      <c r="I38" s="7">
        <f t="shared" si="25"/>
        <v>13473.958333333336</v>
      </c>
      <c r="J38" s="28">
        <f t="shared" si="26"/>
        <v>19723.958333333336</v>
      </c>
      <c r="K38" s="8">
        <f t="shared" ref="K38:K47" si="38">IF(data=1,IF((K37-sumproplat)&gt;0,K37-sumproplat,0),IF(K37-(sumproplat-L37)&gt;0,K37-(M37-L37),0))</f>
        <v>737500</v>
      </c>
      <c r="L38" s="7">
        <f t="shared" si="27"/>
        <v>12230.208333333334</v>
      </c>
      <c r="M38" s="28">
        <f t="shared" si="28"/>
        <v>18480.208333333336</v>
      </c>
      <c r="N38" s="8">
        <f t="shared" ref="N38:N47" si="39">IF(data=1,IF((N37-sumproplat)&gt;0,N37-sumproplat,0),IF(N37-(sumproplat-O37)&gt;0,N37-(P37-O37),0))</f>
        <v>662500</v>
      </c>
      <c r="O38" s="7">
        <f t="shared" si="29"/>
        <v>10986.458333333334</v>
      </c>
      <c r="P38" s="28">
        <f t="shared" si="30"/>
        <v>17236.458333333336</v>
      </c>
      <c r="Q38" s="8">
        <f t="shared" ref="Q38:Q47" si="40">IF(data=1,IF((Q37-sumproplat)&gt;0,Q37-sumproplat,0),IF(Q37-(sumproplat-R37)&gt;0,Q37-(S37-R37),0))</f>
        <v>587500</v>
      </c>
      <c r="R38" s="7">
        <f t="shared" si="31"/>
        <v>9742.7083333333339</v>
      </c>
      <c r="S38" s="28">
        <f t="shared" si="32"/>
        <v>15992.708333333334</v>
      </c>
      <c r="T38" s="8">
        <f t="shared" ref="T38:T47" si="41">IF(data=1,IF((T37-sumproplat)&gt;0,T37-sumproplat,0),IF(T37-(sumproplat-U37)&gt;0,T37-(V37-U37),0))</f>
        <v>512500</v>
      </c>
      <c r="U38" s="7">
        <f t="shared" si="33"/>
        <v>8498.9583333333339</v>
      </c>
      <c r="V38" s="28">
        <f t="shared" si="34"/>
        <v>14748.958333333334</v>
      </c>
    </row>
    <row r="39" spans="1:22" x14ac:dyDescent="0.25">
      <c r="A39" s="44">
        <v>4</v>
      </c>
      <c r="B39" s="8">
        <f t="shared" si="35"/>
        <v>956250</v>
      </c>
      <c r="C39" s="7">
        <f t="shared" si="21"/>
        <v>15857.812500000002</v>
      </c>
      <c r="D39" s="28">
        <f t="shared" si="22"/>
        <v>22107.8125</v>
      </c>
      <c r="E39" s="8">
        <f t="shared" si="36"/>
        <v>881250</v>
      </c>
      <c r="F39" s="7">
        <f t="shared" si="23"/>
        <v>14614.062500000002</v>
      </c>
      <c r="G39" s="28">
        <f t="shared" si="24"/>
        <v>20864.0625</v>
      </c>
      <c r="H39" s="8">
        <f t="shared" si="37"/>
        <v>806250</v>
      </c>
      <c r="I39" s="7">
        <f t="shared" si="25"/>
        <v>13370.312500000002</v>
      </c>
      <c r="J39" s="28">
        <f t="shared" si="26"/>
        <v>19620.3125</v>
      </c>
      <c r="K39" s="8">
        <f t="shared" si="38"/>
        <v>731250</v>
      </c>
      <c r="L39" s="7">
        <f t="shared" si="27"/>
        <v>12126.562500000002</v>
      </c>
      <c r="M39" s="28">
        <f t="shared" si="28"/>
        <v>18376.5625</v>
      </c>
      <c r="N39" s="8">
        <f t="shared" si="39"/>
        <v>656250</v>
      </c>
      <c r="O39" s="7">
        <f t="shared" si="29"/>
        <v>10882.812500000002</v>
      </c>
      <c r="P39" s="28">
        <f t="shared" si="30"/>
        <v>17132.8125</v>
      </c>
      <c r="Q39" s="8">
        <f t="shared" si="40"/>
        <v>581250</v>
      </c>
      <c r="R39" s="7">
        <f t="shared" si="31"/>
        <v>9639.0625000000018</v>
      </c>
      <c r="S39" s="28">
        <f t="shared" si="32"/>
        <v>15889.062500000002</v>
      </c>
      <c r="T39" s="8">
        <f t="shared" si="41"/>
        <v>506250</v>
      </c>
      <c r="U39" s="7">
        <f t="shared" si="33"/>
        <v>8395.3125000000018</v>
      </c>
      <c r="V39" s="28">
        <f t="shared" si="34"/>
        <v>14645.312500000002</v>
      </c>
    </row>
    <row r="40" spans="1:22" x14ac:dyDescent="0.25">
      <c r="A40" s="44">
        <v>5</v>
      </c>
      <c r="B40" s="8">
        <f t="shared" si="35"/>
        <v>950000</v>
      </c>
      <c r="C40" s="7">
        <f t="shared" si="21"/>
        <v>15754.166666666668</v>
      </c>
      <c r="D40" s="28">
        <f t="shared" si="22"/>
        <v>22004.166666666668</v>
      </c>
      <c r="E40" s="8">
        <f t="shared" si="36"/>
        <v>875000</v>
      </c>
      <c r="F40" s="7">
        <f t="shared" si="23"/>
        <v>14510.416666666668</v>
      </c>
      <c r="G40" s="28">
        <f t="shared" si="24"/>
        <v>20760.416666666668</v>
      </c>
      <c r="H40" s="8">
        <f t="shared" si="37"/>
        <v>800000</v>
      </c>
      <c r="I40" s="7">
        <f t="shared" si="25"/>
        <v>13266.666666666668</v>
      </c>
      <c r="J40" s="28">
        <f t="shared" si="26"/>
        <v>19516.666666666668</v>
      </c>
      <c r="K40" s="8">
        <f t="shared" si="38"/>
        <v>725000</v>
      </c>
      <c r="L40" s="7">
        <f t="shared" si="27"/>
        <v>12022.916666666668</v>
      </c>
      <c r="M40" s="28">
        <f t="shared" si="28"/>
        <v>18272.916666666668</v>
      </c>
      <c r="N40" s="8">
        <f t="shared" si="39"/>
        <v>650000</v>
      </c>
      <c r="O40" s="7">
        <f t="shared" si="29"/>
        <v>10779.166666666668</v>
      </c>
      <c r="P40" s="28">
        <f t="shared" si="30"/>
        <v>17029.166666666668</v>
      </c>
      <c r="Q40" s="8">
        <f t="shared" si="40"/>
        <v>575000</v>
      </c>
      <c r="R40" s="7">
        <f t="shared" si="31"/>
        <v>9535.4166666666679</v>
      </c>
      <c r="S40" s="28">
        <f t="shared" si="32"/>
        <v>15785.416666666668</v>
      </c>
      <c r="T40" s="8">
        <f t="shared" si="41"/>
        <v>500000</v>
      </c>
      <c r="U40" s="7">
        <f t="shared" si="33"/>
        <v>8291.6666666666679</v>
      </c>
      <c r="V40" s="28">
        <f t="shared" si="34"/>
        <v>14541.666666666668</v>
      </c>
    </row>
    <row r="41" spans="1:22" x14ac:dyDescent="0.25">
      <c r="A41" s="44">
        <v>6</v>
      </c>
      <c r="B41" s="8">
        <f t="shared" si="35"/>
        <v>943750</v>
      </c>
      <c r="C41" s="7">
        <f t="shared" si="21"/>
        <v>15650.520833333336</v>
      </c>
      <c r="D41" s="28">
        <f t="shared" si="22"/>
        <v>21900.520833333336</v>
      </c>
      <c r="E41" s="8">
        <f t="shared" si="36"/>
        <v>868750</v>
      </c>
      <c r="F41" s="7">
        <f t="shared" si="23"/>
        <v>14406.770833333336</v>
      </c>
      <c r="G41" s="28">
        <f t="shared" si="24"/>
        <v>20656.770833333336</v>
      </c>
      <c r="H41" s="8">
        <f t="shared" si="37"/>
        <v>793750</v>
      </c>
      <c r="I41" s="7">
        <f t="shared" si="25"/>
        <v>13163.020833333336</v>
      </c>
      <c r="J41" s="28">
        <f t="shared" si="26"/>
        <v>19413.020833333336</v>
      </c>
      <c r="K41" s="8">
        <f t="shared" si="38"/>
        <v>718750</v>
      </c>
      <c r="L41" s="7">
        <f t="shared" si="27"/>
        <v>11919.270833333334</v>
      </c>
      <c r="M41" s="28">
        <f t="shared" si="28"/>
        <v>18169.270833333336</v>
      </c>
      <c r="N41" s="8">
        <f t="shared" si="39"/>
        <v>643750</v>
      </c>
      <c r="O41" s="7">
        <f t="shared" si="29"/>
        <v>10675.520833333334</v>
      </c>
      <c r="P41" s="28">
        <f t="shared" si="30"/>
        <v>16925.520833333336</v>
      </c>
      <c r="Q41" s="8">
        <f t="shared" si="40"/>
        <v>568750</v>
      </c>
      <c r="R41" s="7">
        <f t="shared" si="31"/>
        <v>9431.7708333333339</v>
      </c>
      <c r="S41" s="28">
        <f t="shared" si="32"/>
        <v>15681.770833333334</v>
      </c>
      <c r="T41" s="8">
        <f t="shared" si="41"/>
        <v>493750</v>
      </c>
      <c r="U41" s="7">
        <f t="shared" si="33"/>
        <v>8188.0208333333339</v>
      </c>
      <c r="V41" s="28">
        <f t="shared" si="34"/>
        <v>14438.020833333334</v>
      </c>
    </row>
    <row r="42" spans="1:22" x14ac:dyDescent="0.25">
      <c r="A42" s="44">
        <v>7</v>
      </c>
      <c r="B42" s="8">
        <f t="shared" si="35"/>
        <v>937500</v>
      </c>
      <c r="C42" s="7">
        <f t="shared" si="21"/>
        <v>15546.875000000002</v>
      </c>
      <c r="D42" s="28">
        <f t="shared" si="22"/>
        <v>21796.875</v>
      </c>
      <c r="E42" s="8">
        <f t="shared" si="36"/>
        <v>862500</v>
      </c>
      <c r="F42" s="7">
        <f t="shared" si="23"/>
        <v>14303.125000000002</v>
      </c>
      <c r="G42" s="28">
        <f t="shared" si="24"/>
        <v>20553.125</v>
      </c>
      <c r="H42" s="8">
        <f t="shared" si="37"/>
        <v>787500</v>
      </c>
      <c r="I42" s="7">
        <f t="shared" si="25"/>
        <v>13059.375000000002</v>
      </c>
      <c r="J42" s="28">
        <f t="shared" si="26"/>
        <v>19309.375</v>
      </c>
      <c r="K42" s="8">
        <f t="shared" si="38"/>
        <v>712500</v>
      </c>
      <c r="L42" s="7">
        <f t="shared" si="27"/>
        <v>11815.625000000002</v>
      </c>
      <c r="M42" s="28">
        <f t="shared" si="28"/>
        <v>18065.625</v>
      </c>
      <c r="N42" s="8">
        <f t="shared" si="39"/>
        <v>637500</v>
      </c>
      <c r="O42" s="7">
        <f t="shared" si="29"/>
        <v>10571.875000000002</v>
      </c>
      <c r="P42" s="28">
        <f t="shared" si="30"/>
        <v>16821.875</v>
      </c>
      <c r="Q42" s="8">
        <f t="shared" si="40"/>
        <v>562500</v>
      </c>
      <c r="R42" s="7">
        <f t="shared" si="31"/>
        <v>9328.1250000000018</v>
      </c>
      <c r="S42" s="28">
        <f t="shared" si="32"/>
        <v>15578.125000000002</v>
      </c>
      <c r="T42" s="8">
        <f t="shared" si="41"/>
        <v>487500</v>
      </c>
      <c r="U42" s="7">
        <f t="shared" si="33"/>
        <v>8084.3750000000009</v>
      </c>
      <c r="V42" s="28">
        <f t="shared" si="34"/>
        <v>14334.375</v>
      </c>
    </row>
    <row r="43" spans="1:22" x14ac:dyDescent="0.25">
      <c r="A43" s="44">
        <v>8</v>
      </c>
      <c r="B43" s="8">
        <f t="shared" si="35"/>
        <v>931250</v>
      </c>
      <c r="C43" s="7">
        <f t="shared" si="21"/>
        <v>15443.229166666668</v>
      </c>
      <c r="D43" s="28">
        <f t="shared" si="22"/>
        <v>21693.229166666668</v>
      </c>
      <c r="E43" s="8">
        <f t="shared" si="36"/>
        <v>856250</v>
      </c>
      <c r="F43" s="7">
        <f t="shared" si="23"/>
        <v>14199.479166666668</v>
      </c>
      <c r="G43" s="28">
        <f t="shared" si="24"/>
        <v>20449.479166666668</v>
      </c>
      <c r="H43" s="8">
        <f t="shared" si="37"/>
        <v>781250</v>
      </c>
      <c r="I43" s="7">
        <f t="shared" si="25"/>
        <v>12955.729166666668</v>
      </c>
      <c r="J43" s="28">
        <f t="shared" si="26"/>
        <v>19205.729166666668</v>
      </c>
      <c r="K43" s="8">
        <f t="shared" si="38"/>
        <v>706250</v>
      </c>
      <c r="L43" s="7">
        <f t="shared" si="27"/>
        <v>11711.979166666668</v>
      </c>
      <c r="M43" s="28">
        <f t="shared" si="28"/>
        <v>17961.979166666668</v>
      </c>
      <c r="N43" s="8">
        <f t="shared" si="39"/>
        <v>631250</v>
      </c>
      <c r="O43" s="7">
        <f t="shared" si="29"/>
        <v>10468.229166666668</v>
      </c>
      <c r="P43" s="28">
        <f t="shared" si="30"/>
        <v>16718.229166666668</v>
      </c>
      <c r="Q43" s="8">
        <f t="shared" si="40"/>
        <v>556250</v>
      </c>
      <c r="R43" s="7">
        <f t="shared" si="31"/>
        <v>9224.4791666666679</v>
      </c>
      <c r="S43" s="28">
        <f t="shared" si="32"/>
        <v>15474.479166666668</v>
      </c>
      <c r="T43" s="8">
        <f t="shared" si="41"/>
        <v>481250</v>
      </c>
      <c r="U43" s="7">
        <f t="shared" si="33"/>
        <v>7980.7291666666679</v>
      </c>
      <c r="V43" s="28">
        <f t="shared" si="34"/>
        <v>14230.729166666668</v>
      </c>
    </row>
    <row r="44" spans="1:22" x14ac:dyDescent="0.25">
      <c r="A44" s="44">
        <v>9</v>
      </c>
      <c r="B44" s="8">
        <f t="shared" si="35"/>
        <v>925000</v>
      </c>
      <c r="C44" s="7">
        <f t="shared" si="21"/>
        <v>15339.583333333336</v>
      </c>
      <c r="D44" s="28">
        <f t="shared" si="22"/>
        <v>21589.583333333336</v>
      </c>
      <c r="E44" s="8">
        <f t="shared" si="36"/>
        <v>850000</v>
      </c>
      <c r="F44" s="7">
        <f t="shared" si="23"/>
        <v>14095.833333333336</v>
      </c>
      <c r="G44" s="28">
        <f t="shared" si="24"/>
        <v>20345.833333333336</v>
      </c>
      <c r="H44" s="8">
        <f t="shared" si="37"/>
        <v>775000</v>
      </c>
      <c r="I44" s="7">
        <f t="shared" si="25"/>
        <v>12852.083333333336</v>
      </c>
      <c r="J44" s="28">
        <f t="shared" si="26"/>
        <v>19102.083333333336</v>
      </c>
      <c r="K44" s="8">
        <f t="shared" si="38"/>
        <v>700000</v>
      </c>
      <c r="L44" s="7">
        <f t="shared" si="27"/>
        <v>11608.333333333334</v>
      </c>
      <c r="M44" s="28">
        <f t="shared" si="28"/>
        <v>17858.333333333336</v>
      </c>
      <c r="N44" s="8">
        <f t="shared" si="39"/>
        <v>625000</v>
      </c>
      <c r="O44" s="7">
        <f t="shared" si="29"/>
        <v>10364.583333333334</v>
      </c>
      <c r="P44" s="28">
        <f t="shared" si="30"/>
        <v>16614.583333333336</v>
      </c>
      <c r="Q44" s="8">
        <f t="shared" si="40"/>
        <v>550000</v>
      </c>
      <c r="R44" s="7">
        <f t="shared" si="31"/>
        <v>9120.8333333333339</v>
      </c>
      <c r="S44" s="28">
        <f t="shared" si="32"/>
        <v>15370.833333333334</v>
      </c>
      <c r="T44" s="8">
        <f t="shared" si="41"/>
        <v>475000</v>
      </c>
      <c r="U44" s="7">
        <f t="shared" si="33"/>
        <v>7877.0833333333339</v>
      </c>
      <c r="V44" s="28">
        <f t="shared" si="34"/>
        <v>14127.083333333334</v>
      </c>
    </row>
    <row r="45" spans="1:22" x14ac:dyDescent="0.25">
      <c r="A45" s="44">
        <v>10</v>
      </c>
      <c r="B45" s="8">
        <f t="shared" si="35"/>
        <v>918750</v>
      </c>
      <c r="C45" s="7">
        <f t="shared" si="21"/>
        <v>15235.937500000002</v>
      </c>
      <c r="D45" s="28">
        <f t="shared" si="22"/>
        <v>21485.9375</v>
      </c>
      <c r="E45" s="8">
        <f t="shared" si="36"/>
        <v>843750</v>
      </c>
      <c r="F45" s="7">
        <f t="shared" si="23"/>
        <v>13992.187500000002</v>
      </c>
      <c r="G45" s="28">
        <f t="shared" si="24"/>
        <v>20242.1875</v>
      </c>
      <c r="H45" s="8">
        <f t="shared" si="37"/>
        <v>768750</v>
      </c>
      <c r="I45" s="7">
        <f t="shared" si="25"/>
        <v>12748.437500000002</v>
      </c>
      <c r="J45" s="28">
        <f t="shared" si="26"/>
        <v>18998.4375</v>
      </c>
      <c r="K45" s="8">
        <f t="shared" si="38"/>
        <v>693750</v>
      </c>
      <c r="L45" s="7">
        <f t="shared" si="27"/>
        <v>11504.687500000002</v>
      </c>
      <c r="M45" s="28">
        <f t="shared" si="28"/>
        <v>17754.6875</v>
      </c>
      <c r="N45" s="8">
        <f t="shared" si="39"/>
        <v>618750</v>
      </c>
      <c r="O45" s="7">
        <f t="shared" si="29"/>
        <v>10260.937500000002</v>
      </c>
      <c r="P45" s="28">
        <f t="shared" si="30"/>
        <v>16510.9375</v>
      </c>
      <c r="Q45" s="8">
        <f t="shared" si="40"/>
        <v>543750</v>
      </c>
      <c r="R45" s="7">
        <f t="shared" si="31"/>
        <v>9017.1875000000018</v>
      </c>
      <c r="S45" s="28">
        <f t="shared" si="32"/>
        <v>15267.187500000002</v>
      </c>
      <c r="T45" s="8">
        <f t="shared" si="41"/>
        <v>468750</v>
      </c>
      <c r="U45" s="7">
        <f t="shared" si="33"/>
        <v>7773.4375000000009</v>
      </c>
      <c r="V45" s="28">
        <f t="shared" si="34"/>
        <v>14023.4375</v>
      </c>
    </row>
    <row r="46" spans="1:22" x14ac:dyDescent="0.25">
      <c r="A46" s="44">
        <v>11</v>
      </c>
      <c r="B46" s="8">
        <f t="shared" si="35"/>
        <v>912500</v>
      </c>
      <c r="C46" s="7">
        <f t="shared" si="21"/>
        <v>15132.291666666668</v>
      </c>
      <c r="D46" s="28">
        <f t="shared" si="22"/>
        <v>21382.291666666668</v>
      </c>
      <c r="E46" s="8">
        <f t="shared" si="36"/>
        <v>837500</v>
      </c>
      <c r="F46" s="7">
        <f t="shared" si="23"/>
        <v>13888.541666666668</v>
      </c>
      <c r="G46" s="28">
        <f t="shared" si="24"/>
        <v>20138.541666666668</v>
      </c>
      <c r="H46" s="8">
        <f t="shared" si="37"/>
        <v>762500</v>
      </c>
      <c r="I46" s="7">
        <f t="shared" si="25"/>
        <v>12644.791666666668</v>
      </c>
      <c r="J46" s="28">
        <f t="shared" si="26"/>
        <v>18894.791666666668</v>
      </c>
      <c r="K46" s="8">
        <f t="shared" si="38"/>
        <v>687500</v>
      </c>
      <c r="L46" s="7">
        <f t="shared" si="27"/>
        <v>11401.041666666668</v>
      </c>
      <c r="M46" s="28">
        <f t="shared" si="28"/>
        <v>17651.041666666668</v>
      </c>
      <c r="N46" s="8">
        <f t="shared" si="39"/>
        <v>612500</v>
      </c>
      <c r="O46" s="7">
        <f t="shared" si="29"/>
        <v>10157.291666666668</v>
      </c>
      <c r="P46" s="28">
        <f t="shared" si="30"/>
        <v>16407.291666666668</v>
      </c>
      <c r="Q46" s="8">
        <f t="shared" si="40"/>
        <v>537500</v>
      </c>
      <c r="R46" s="7">
        <f t="shared" si="31"/>
        <v>8913.5416666666679</v>
      </c>
      <c r="S46" s="28">
        <f t="shared" si="32"/>
        <v>15163.541666666668</v>
      </c>
      <c r="T46" s="8">
        <f t="shared" si="41"/>
        <v>462500</v>
      </c>
      <c r="U46" s="7">
        <f t="shared" si="33"/>
        <v>7669.7916666666679</v>
      </c>
      <c r="V46" s="28">
        <f t="shared" si="34"/>
        <v>13919.791666666668</v>
      </c>
    </row>
    <row r="47" spans="1:22" ht="15.75" thickBot="1" x14ac:dyDescent="0.3">
      <c r="A47" s="44">
        <v>12</v>
      </c>
      <c r="B47" s="9">
        <f t="shared" si="35"/>
        <v>906250</v>
      </c>
      <c r="C47" s="7">
        <f t="shared" si="21"/>
        <v>15028.645833333336</v>
      </c>
      <c r="D47" s="28">
        <f t="shared" si="22"/>
        <v>21278.645833333336</v>
      </c>
      <c r="E47" s="9">
        <f t="shared" si="36"/>
        <v>831250</v>
      </c>
      <c r="F47" s="7">
        <f t="shared" si="23"/>
        <v>13784.895833333336</v>
      </c>
      <c r="G47" s="28">
        <f t="shared" si="24"/>
        <v>20034.895833333336</v>
      </c>
      <c r="H47" s="9">
        <f t="shared" si="37"/>
        <v>756250</v>
      </c>
      <c r="I47" s="7">
        <f t="shared" si="25"/>
        <v>12541.145833333336</v>
      </c>
      <c r="J47" s="28">
        <f t="shared" si="26"/>
        <v>18791.145833333336</v>
      </c>
      <c r="K47" s="9">
        <f t="shared" si="38"/>
        <v>681250</v>
      </c>
      <c r="L47" s="7">
        <f t="shared" si="27"/>
        <v>11297.395833333334</v>
      </c>
      <c r="M47" s="28">
        <f t="shared" si="28"/>
        <v>17547.395833333336</v>
      </c>
      <c r="N47" s="9">
        <f t="shared" si="39"/>
        <v>606250</v>
      </c>
      <c r="O47" s="7">
        <f t="shared" si="29"/>
        <v>10053.645833333334</v>
      </c>
      <c r="P47" s="28">
        <f t="shared" si="30"/>
        <v>16303.645833333334</v>
      </c>
      <c r="Q47" s="9">
        <f t="shared" si="40"/>
        <v>531250</v>
      </c>
      <c r="R47" s="7">
        <f t="shared" si="31"/>
        <v>8809.8958333333339</v>
      </c>
      <c r="S47" s="28">
        <f t="shared" si="32"/>
        <v>15059.895833333334</v>
      </c>
      <c r="T47" s="9">
        <f t="shared" si="41"/>
        <v>456250</v>
      </c>
      <c r="U47" s="7">
        <f t="shared" si="33"/>
        <v>7566.1458333333339</v>
      </c>
      <c r="V47" s="28">
        <f t="shared" si="34"/>
        <v>13816.145833333334</v>
      </c>
    </row>
    <row r="48" spans="1:22" ht="16.5" thickTop="1" thickBot="1" x14ac:dyDescent="0.3">
      <c r="A48" s="29" t="s">
        <v>19</v>
      </c>
      <c r="B48" s="10"/>
      <c r="C48" s="11">
        <f>SUM(C36:C47)</f>
        <v>187184.375</v>
      </c>
      <c r="D48" s="30">
        <f>SUM(D36:D47)</f>
        <v>262184.375</v>
      </c>
      <c r="E48" s="10"/>
      <c r="F48" s="11">
        <f>SUM(F36:F47)</f>
        <v>172259.375</v>
      </c>
      <c r="G48" s="30">
        <f>SUM(G36:G47)</f>
        <v>247259.375</v>
      </c>
      <c r="H48" s="10"/>
      <c r="I48" s="11">
        <f>SUM(I36:I47)</f>
        <v>157334.375</v>
      </c>
      <c r="J48" s="30">
        <f>SUM(J36:J47)</f>
        <v>232334.375</v>
      </c>
      <c r="K48" s="10"/>
      <c r="L48" s="11">
        <f>SUM(L36:L47)</f>
        <v>142409.375</v>
      </c>
      <c r="M48" s="30">
        <f>SUM(M36:M47)</f>
        <v>217409.375</v>
      </c>
      <c r="N48" s="10"/>
      <c r="O48" s="11">
        <f>SUM(O36:O47)</f>
        <v>127484.375</v>
      </c>
      <c r="P48" s="30">
        <f>SUM(P36:P47)</f>
        <v>202484.375</v>
      </c>
      <c r="Q48" s="10"/>
      <c r="R48" s="11">
        <f>SUM(R36:R47)</f>
        <v>112559.37500000001</v>
      </c>
      <c r="S48" s="30">
        <f>SUM(S36:S47)</f>
        <v>187559.375</v>
      </c>
      <c r="T48" s="10"/>
      <c r="U48" s="11">
        <f>SUM(U36:U47)</f>
        <v>97634.375</v>
      </c>
      <c r="V48" s="30">
        <f>SUM(V36:V47)</f>
        <v>172634.375</v>
      </c>
    </row>
    <row r="49" spans="1:36" ht="12.75" customHeight="1" thickBot="1" x14ac:dyDescent="0.3">
      <c r="A49" s="141" t="s">
        <v>18</v>
      </c>
      <c r="B49" s="130" t="s">
        <v>34</v>
      </c>
      <c r="C49" s="131"/>
      <c r="D49" s="132"/>
      <c r="E49" s="130" t="s">
        <v>35</v>
      </c>
      <c r="F49" s="131"/>
      <c r="G49" s="132"/>
      <c r="H49" s="130" t="s">
        <v>36</v>
      </c>
      <c r="I49" s="131"/>
      <c r="J49" s="132"/>
      <c r="K49" s="130" t="s">
        <v>37</v>
      </c>
      <c r="L49" s="131"/>
      <c r="M49" s="132"/>
      <c r="N49" s="130" t="s">
        <v>38</v>
      </c>
      <c r="O49" s="131"/>
      <c r="P49" s="132"/>
      <c r="Q49" s="130" t="s">
        <v>39</v>
      </c>
      <c r="R49" s="131"/>
      <c r="S49" s="132"/>
      <c r="T49" s="130" t="s">
        <v>40</v>
      </c>
      <c r="U49" s="131"/>
      <c r="V49" s="132"/>
      <c r="X49" s="12"/>
      <c r="Y49" s="12"/>
      <c r="Z49" s="12"/>
      <c r="AA49" s="12"/>
      <c r="AB49" s="12"/>
      <c r="AC49" s="12"/>
      <c r="AD49" s="12"/>
      <c r="AE49" s="12"/>
      <c r="AF49" s="12"/>
      <c r="AG49" s="12"/>
      <c r="AH49" s="12"/>
      <c r="AI49" s="12"/>
      <c r="AJ49" s="12"/>
    </row>
    <row r="50" spans="1:36" ht="30.75" thickBot="1" x14ac:dyDescent="0.3">
      <c r="A50" s="142"/>
      <c r="B50" s="5" t="s">
        <v>41</v>
      </c>
      <c r="C50" s="6" t="s">
        <v>42</v>
      </c>
      <c r="D50" s="6" t="s">
        <v>43</v>
      </c>
      <c r="E50" s="5" t="s">
        <v>41</v>
      </c>
      <c r="F50" s="6" t="s">
        <v>42</v>
      </c>
      <c r="G50" s="6" t="s">
        <v>43</v>
      </c>
      <c r="H50" s="5" t="s">
        <v>41</v>
      </c>
      <c r="I50" s="6" t="s">
        <v>42</v>
      </c>
      <c r="J50" s="6" t="s">
        <v>43</v>
      </c>
      <c r="K50" s="5" t="s">
        <v>41</v>
      </c>
      <c r="L50" s="6" t="s">
        <v>42</v>
      </c>
      <c r="M50" s="6" t="s">
        <v>43</v>
      </c>
      <c r="N50" s="5" t="s">
        <v>41</v>
      </c>
      <c r="O50" s="6" t="s">
        <v>42</v>
      </c>
      <c r="P50" s="6" t="s">
        <v>43</v>
      </c>
      <c r="Q50" s="5" t="s">
        <v>41</v>
      </c>
      <c r="R50" s="6" t="s">
        <v>42</v>
      </c>
      <c r="S50" s="6" t="s">
        <v>43</v>
      </c>
      <c r="T50" s="5" t="s">
        <v>41</v>
      </c>
      <c r="U50" s="6" t="s">
        <v>42</v>
      </c>
      <c r="V50" s="6" t="s">
        <v>43</v>
      </c>
      <c r="X50" s="12"/>
      <c r="Y50" s="12"/>
      <c r="Z50" s="12"/>
      <c r="AA50" s="12"/>
      <c r="AB50" s="12"/>
      <c r="AC50" s="12"/>
      <c r="AD50" s="12"/>
      <c r="AE50" s="12"/>
      <c r="AF50" s="12"/>
      <c r="AG50" s="12"/>
      <c r="AH50" s="12"/>
      <c r="AI50" s="12"/>
      <c r="AJ50" s="12"/>
    </row>
    <row r="51" spans="1:36" ht="15.75" thickTop="1" x14ac:dyDescent="0.25">
      <c r="A51" s="44">
        <v>1</v>
      </c>
      <c r="B51" s="7">
        <f>IF(data=1,IF((T47-sumproplat)&gt;0,T47-sumproplat,0),IF(T47-(sumproplat-U47)&gt;0,T47-(V47-U47),0))</f>
        <v>450000</v>
      </c>
      <c r="C51" s="7">
        <f t="shared" ref="C51:C62" si="42">IF((A51+12*14)&lt;=$H$10,B51*(PROC/12),B51*($H$11/12))</f>
        <v>7462.5000000000009</v>
      </c>
      <c r="D51" s="28">
        <f t="shared" ref="D51:D62" si="43">IF(data=1,IF(C51&gt;1,C51+sumproplat,0),IF(B51&gt;sumproplat*2,sumproplat,B51+C51))</f>
        <v>13712.5</v>
      </c>
      <c r="E51" s="7">
        <f>IF(data=1,IF((B62-sumproplat)&gt;0,B62-sumproplat,0),IF(B62-(sumproplat-C62)&gt;0,B62-(D62-C62),0))</f>
        <v>375000</v>
      </c>
      <c r="F51" s="7">
        <f t="shared" ref="F51:F62" si="44">IF((A51+12*15)&lt;=$H$10,E51*(PROC/12),E51*($H$11/12))</f>
        <v>6218.7500000000009</v>
      </c>
      <c r="G51" s="28">
        <f t="shared" ref="G51:G62" si="45">IF(data=1,IF(F51&gt;1,F51+sumproplat,0),IF(E51&gt;sumproplat*2,sumproplat,E51+F51))</f>
        <v>12468.75</v>
      </c>
      <c r="H51" s="7">
        <f>IF(data=1,IF((E62-sumproplat)&gt;0,E62-sumproplat,0),IF(E62-(sumproplat-F62)&gt;0,E62-(G62-F62),0))</f>
        <v>300000</v>
      </c>
      <c r="I51" s="7">
        <f t="shared" ref="I51:I62" si="46">IF((A51+12*16)&lt;=$H$10,H51*(PROC/12),H51*($H$11/12))</f>
        <v>4975.0000000000009</v>
      </c>
      <c r="J51" s="28">
        <f t="shared" ref="J51:J62" si="47">IF(data=1,IF(I51&gt;1,I51+sumproplat,0),IF(H51&gt;sumproplat*2,sumproplat,H51+I51))</f>
        <v>11225</v>
      </c>
      <c r="K51" s="7">
        <f>IF(data=1,IF((H62-sumproplat)&gt;0,H62-sumproplat,0),IF(H62-(sumproplat-I62)&gt;0,H62-(J62-I62),0))</f>
        <v>225000</v>
      </c>
      <c r="L51" s="7">
        <f t="shared" ref="L51:L62" si="48">IF((A51+12*17)&lt;=$H$10,K51*(PROC/12),K51*($H$11/12))</f>
        <v>3731.2500000000005</v>
      </c>
      <c r="M51" s="28">
        <f t="shared" ref="M51:M62" si="49">IF(data=1,IF(L51&gt;1,L51+sumproplat,0),IF(K51&gt;sumproplat*2,sumproplat,K51+L51))</f>
        <v>9981.25</v>
      </c>
      <c r="N51" s="7">
        <f>IF(data=1,IF((K62-sumproplat)&gt;0,K62-sumproplat,0),IF(K62-(sumproplat-L62)&gt;0,K62-(M62-L62),0))</f>
        <v>150000</v>
      </c>
      <c r="O51" s="7">
        <f t="shared" ref="O51:O62" si="50">IF((A51+12*18)&lt;=$H$10,N51*(PROC/12),N51*($H$11/12))</f>
        <v>2487.5000000000005</v>
      </c>
      <c r="P51" s="28">
        <f t="shared" ref="P51:P62" si="51">IF(data=1,IF(O51&gt;1,O51+sumproplat,0),IF(N51&gt;sumproplat*2,sumproplat,N51+O51))</f>
        <v>8737.5</v>
      </c>
      <c r="Q51" s="7">
        <f>IF(data=1,IF((N62-sumproplat)&gt;0,N62-sumproplat,0),IF(N62-(sumproplat-O62)&gt;0,N62-(P62-O62),0))</f>
        <v>75000</v>
      </c>
      <c r="R51" s="7">
        <f t="shared" ref="R51:R62" si="52">IF((A51+12*19)&lt;=$H$10,Q51*(PROC/12),Q51*($H$11/12))</f>
        <v>1243.7500000000002</v>
      </c>
      <c r="S51" s="28">
        <f t="shared" ref="S51:S62" si="53">IF(data=1,IF(R51&gt;1,R51+sumproplat,0),IF(Q51&gt;sumproplat*2,sumproplat,Q51+R51))</f>
        <v>7493.75</v>
      </c>
      <c r="T51" s="7">
        <f>IF(data=1,IF((Q62-sumproplat)&gt;0,Q62-sumproplat,0),IF(Q62-(sumproplat-R62)&gt;0,Q62-(S62-R62),0))</f>
        <v>0</v>
      </c>
      <c r="U51" s="7">
        <f t="shared" ref="U51:U62" si="54">IF((A51+12*20)&lt;=$H$10,T51*(PROC/12),T51*($H$11/12))</f>
        <v>0</v>
      </c>
      <c r="V51" s="28">
        <f t="shared" ref="V51:V62" si="55">IF(data=1,IF(U51&gt;1,U51+sumproplat,0),IF(T51&gt;sumproplat*2,sumproplat,T51+U51))</f>
        <v>0</v>
      </c>
      <c r="W51" s="12"/>
      <c r="X51" s="12"/>
      <c r="Y51" s="12"/>
      <c r="Z51" s="12"/>
      <c r="AA51" s="12"/>
      <c r="AB51" s="12"/>
      <c r="AC51" s="12"/>
      <c r="AD51" s="12"/>
      <c r="AE51" s="12"/>
      <c r="AF51" s="12"/>
      <c r="AG51" s="12"/>
      <c r="AH51" s="12"/>
      <c r="AI51" s="12"/>
      <c r="AJ51" s="12"/>
    </row>
    <row r="52" spans="1:36" x14ac:dyDescent="0.25">
      <c r="A52" s="44">
        <v>2</v>
      </c>
      <c r="B52" s="8">
        <f>IF(data=1,IF((B51-sumproplat)&gt;0,B51-sumproplat,0),IF(B51-(sumproplat-C51)&gt;0,B51-(D51-C51),0))</f>
        <v>443750</v>
      </c>
      <c r="C52" s="7">
        <f t="shared" si="42"/>
        <v>7358.8541666666679</v>
      </c>
      <c r="D52" s="28">
        <f t="shared" si="43"/>
        <v>13608.854166666668</v>
      </c>
      <c r="E52" s="8">
        <f>IF(data=1,IF((E51-sumproplat)&gt;0,E51-sumproplat,0),IF(E51-(sumproplat-F51)&gt;0,E51-(G51-F51),0))</f>
        <v>368750</v>
      </c>
      <c r="F52" s="7">
        <f t="shared" si="44"/>
        <v>6115.104166666667</v>
      </c>
      <c r="G52" s="28">
        <f t="shared" si="45"/>
        <v>12365.104166666668</v>
      </c>
      <c r="H52" s="8">
        <f>IF(data=1,IF((H51-sumproplat)&gt;0,H51-sumproplat,0),IF(H51-(sumproplat-I51)&gt;0,H51-(J51-I51),0))</f>
        <v>293750</v>
      </c>
      <c r="I52" s="7">
        <f t="shared" si="46"/>
        <v>4871.354166666667</v>
      </c>
      <c r="J52" s="28">
        <f t="shared" si="47"/>
        <v>11121.354166666668</v>
      </c>
      <c r="K52" s="8">
        <f>IF(data=1,IF((K51-sumproplat)&gt;0,K51-sumproplat,0),IF(K51-(sumproplat-L51)&gt;0,K51-(M51-L51),0))</f>
        <v>218750</v>
      </c>
      <c r="L52" s="7">
        <f t="shared" si="48"/>
        <v>3627.604166666667</v>
      </c>
      <c r="M52" s="28">
        <f t="shared" si="49"/>
        <v>9877.6041666666679</v>
      </c>
      <c r="N52" s="8">
        <f>IF(data=1,IF((N51-sumproplat)&gt;0,N51-sumproplat,0),IF(N51-(sumproplat-O51)&gt;0,N51-(P51-O51),0))</f>
        <v>143750</v>
      </c>
      <c r="O52" s="7">
        <f t="shared" si="50"/>
        <v>2383.854166666667</v>
      </c>
      <c r="P52" s="28">
        <f t="shared" si="51"/>
        <v>8633.8541666666679</v>
      </c>
      <c r="Q52" s="8">
        <f>IF(data=1,IF((Q51-sumproplat)&gt;0,Q51-sumproplat,0),IF(Q51-(sumproplat-R51)&gt;0,Q51-(S51-R51),0))</f>
        <v>68750</v>
      </c>
      <c r="R52" s="7">
        <f t="shared" si="52"/>
        <v>1140.1041666666667</v>
      </c>
      <c r="S52" s="28">
        <f t="shared" si="53"/>
        <v>7390.104166666667</v>
      </c>
      <c r="T52" s="8">
        <f>IF(data=1,IF((T51-sumproplat)&gt;0,T51-sumproplat,0),IF(T51-(sumproplat-U51)&gt;0,T51-(V51-U51),0))</f>
        <v>0</v>
      </c>
      <c r="U52" s="7">
        <f t="shared" si="54"/>
        <v>0</v>
      </c>
      <c r="V52" s="28">
        <f t="shared" si="55"/>
        <v>0</v>
      </c>
      <c r="W52" s="12"/>
      <c r="X52" s="12"/>
      <c r="Y52" s="12"/>
      <c r="Z52" s="12"/>
      <c r="AA52" s="12"/>
      <c r="AB52" s="12"/>
      <c r="AC52" s="12"/>
      <c r="AD52" s="12"/>
      <c r="AE52" s="12"/>
      <c r="AF52" s="12"/>
      <c r="AG52" s="12"/>
      <c r="AH52" s="12"/>
      <c r="AI52" s="12"/>
      <c r="AJ52" s="12"/>
    </row>
    <row r="53" spans="1:36" x14ac:dyDescent="0.25">
      <c r="A53" s="44">
        <v>3</v>
      </c>
      <c r="B53" s="8">
        <f t="shared" ref="B53:B62" si="56">IF(data=1,IF((B52-sumproplat)&gt;0,B52-sumproplat,0),IF(B52-(sumproplat-C52)&gt;0,B52-(D52-C52),0))</f>
        <v>437500</v>
      </c>
      <c r="C53" s="7">
        <f t="shared" si="42"/>
        <v>7255.2083333333339</v>
      </c>
      <c r="D53" s="28">
        <f t="shared" si="43"/>
        <v>13505.208333333334</v>
      </c>
      <c r="E53" s="8">
        <f t="shared" ref="E53:E62" si="57">IF(data=1,IF((E52-sumproplat)&gt;0,E52-sumproplat,0),IF(E52-(sumproplat-F52)&gt;0,E52-(G52-F52),0))</f>
        <v>362500</v>
      </c>
      <c r="F53" s="7">
        <f t="shared" si="44"/>
        <v>6011.4583333333339</v>
      </c>
      <c r="G53" s="28">
        <f t="shared" si="45"/>
        <v>12261.458333333334</v>
      </c>
      <c r="H53" s="8">
        <f t="shared" ref="H53:H62" si="58">IF(data=1,IF((H52-sumproplat)&gt;0,H52-sumproplat,0),IF(H52-(sumproplat-I52)&gt;0,H52-(J52-I52),0))</f>
        <v>287500</v>
      </c>
      <c r="I53" s="7">
        <f t="shared" si="46"/>
        <v>4767.7083333333339</v>
      </c>
      <c r="J53" s="28">
        <f t="shared" si="47"/>
        <v>11017.708333333334</v>
      </c>
      <c r="K53" s="8">
        <f t="shared" ref="K53:K62" si="59">IF(data=1,IF((K52-sumproplat)&gt;0,K52-sumproplat,0),IF(K52-(sumproplat-L52)&gt;0,K52-(M52-L52),0))</f>
        <v>212500</v>
      </c>
      <c r="L53" s="7">
        <f t="shared" si="48"/>
        <v>3523.9583333333339</v>
      </c>
      <c r="M53" s="28">
        <f t="shared" si="49"/>
        <v>9773.9583333333339</v>
      </c>
      <c r="N53" s="8">
        <f t="shared" ref="N53:N62" si="60">IF(data=1,IF((N52-sumproplat)&gt;0,N52-sumproplat,0),IF(N52-(sumproplat-O52)&gt;0,N52-(P52-O52),0))</f>
        <v>137500</v>
      </c>
      <c r="O53" s="7">
        <f t="shared" si="50"/>
        <v>2280.2083333333335</v>
      </c>
      <c r="P53" s="28">
        <f t="shared" si="51"/>
        <v>8530.2083333333339</v>
      </c>
      <c r="Q53" s="8">
        <f t="shared" ref="Q53:Q61" si="61">IF(data=1,IF((Q52-sumproplat)&gt;0,Q52-sumproplat,0),IF(Q52-(sumproplat-R52)&gt;0,Q52-(S52-R52),0))</f>
        <v>62500</v>
      </c>
      <c r="R53" s="7">
        <f t="shared" si="52"/>
        <v>1036.4583333333335</v>
      </c>
      <c r="S53" s="28">
        <f t="shared" si="53"/>
        <v>7286.4583333333339</v>
      </c>
      <c r="T53" s="8">
        <f t="shared" ref="T53:T62" si="62">IF(data=1,IF((T52-sumproplat)&gt;0,T52-sumproplat,0),IF(T52-(sumproplat-U52)&gt;0,T52-(V52-U52),0))</f>
        <v>0</v>
      </c>
      <c r="U53" s="7">
        <f t="shared" si="54"/>
        <v>0</v>
      </c>
      <c r="V53" s="28">
        <f t="shared" si="55"/>
        <v>0</v>
      </c>
      <c r="W53" s="12"/>
      <c r="X53" s="12"/>
      <c r="Y53" s="12"/>
      <c r="Z53" s="12"/>
      <c r="AA53" s="12"/>
      <c r="AB53" s="12"/>
      <c r="AC53" s="12"/>
      <c r="AD53" s="12"/>
      <c r="AE53" s="12"/>
      <c r="AF53" s="12"/>
      <c r="AG53" s="12"/>
      <c r="AH53" s="12"/>
      <c r="AI53" s="12"/>
      <c r="AJ53" s="12"/>
    </row>
    <row r="54" spans="1:36" x14ac:dyDescent="0.25">
      <c r="A54" s="44">
        <v>4</v>
      </c>
      <c r="B54" s="8">
        <f t="shared" si="56"/>
        <v>431250</v>
      </c>
      <c r="C54" s="7">
        <f t="shared" si="42"/>
        <v>7151.5625000000009</v>
      </c>
      <c r="D54" s="28">
        <f t="shared" si="43"/>
        <v>13401.5625</v>
      </c>
      <c r="E54" s="8">
        <f t="shared" si="57"/>
        <v>356250</v>
      </c>
      <c r="F54" s="7">
        <f t="shared" si="44"/>
        <v>5907.8125000000009</v>
      </c>
      <c r="G54" s="28">
        <f t="shared" si="45"/>
        <v>12157.8125</v>
      </c>
      <c r="H54" s="8">
        <f t="shared" si="58"/>
        <v>281250</v>
      </c>
      <c r="I54" s="7">
        <f t="shared" si="46"/>
        <v>4664.0625000000009</v>
      </c>
      <c r="J54" s="28">
        <f t="shared" si="47"/>
        <v>10914.0625</v>
      </c>
      <c r="K54" s="8">
        <f t="shared" si="59"/>
        <v>206250</v>
      </c>
      <c r="L54" s="7">
        <f t="shared" si="48"/>
        <v>3420.3125000000005</v>
      </c>
      <c r="M54" s="28">
        <f t="shared" si="49"/>
        <v>9670.3125</v>
      </c>
      <c r="N54" s="8">
        <f t="shared" si="60"/>
        <v>131250</v>
      </c>
      <c r="O54" s="7">
        <f t="shared" si="50"/>
        <v>2176.5625000000005</v>
      </c>
      <c r="P54" s="28">
        <f t="shared" si="51"/>
        <v>8426.5625</v>
      </c>
      <c r="Q54" s="8">
        <f t="shared" si="61"/>
        <v>56250</v>
      </c>
      <c r="R54" s="7">
        <f t="shared" si="52"/>
        <v>932.81250000000011</v>
      </c>
      <c r="S54" s="28">
        <f t="shared" si="53"/>
        <v>7182.8125</v>
      </c>
      <c r="T54" s="8">
        <f t="shared" si="62"/>
        <v>0</v>
      </c>
      <c r="U54" s="7">
        <f t="shared" si="54"/>
        <v>0</v>
      </c>
      <c r="V54" s="28">
        <f t="shared" si="55"/>
        <v>0</v>
      </c>
      <c r="W54" s="12"/>
      <c r="X54" s="12"/>
      <c r="Y54" s="12"/>
      <c r="Z54" s="12"/>
      <c r="AA54" s="12"/>
      <c r="AB54" s="12"/>
      <c r="AC54" s="12"/>
      <c r="AD54" s="12"/>
      <c r="AE54" s="12"/>
      <c r="AF54" s="12"/>
      <c r="AG54" s="12"/>
      <c r="AH54" s="12"/>
      <c r="AI54" s="12"/>
      <c r="AJ54" s="12"/>
    </row>
    <row r="55" spans="1:36" x14ac:dyDescent="0.25">
      <c r="A55" s="44">
        <v>5</v>
      </c>
      <c r="B55" s="8">
        <f t="shared" si="56"/>
        <v>425000</v>
      </c>
      <c r="C55" s="7">
        <f t="shared" si="42"/>
        <v>7047.9166666666679</v>
      </c>
      <c r="D55" s="28">
        <f t="shared" si="43"/>
        <v>13297.916666666668</v>
      </c>
      <c r="E55" s="8">
        <f t="shared" si="57"/>
        <v>350000</v>
      </c>
      <c r="F55" s="7">
        <f t="shared" si="44"/>
        <v>5804.166666666667</v>
      </c>
      <c r="G55" s="28">
        <f t="shared" si="45"/>
        <v>12054.166666666668</v>
      </c>
      <c r="H55" s="8">
        <f t="shared" si="58"/>
        <v>275000</v>
      </c>
      <c r="I55" s="7">
        <f t="shared" si="46"/>
        <v>4560.416666666667</v>
      </c>
      <c r="J55" s="28">
        <f t="shared" si="47"/>
        <v>10810.416666666668</v>
      </c>
      <c r="K55" s="8">
        <f t="shared" si="59"/>
        <v>200000</v>
      </c>
      <c r="L55" s="7">
        <f t="shared" si="48"/>
        <v>3316.666666666667</v>
      </c>
      <c r="M55" s="28">
        <f t="shared" si="49"/>
        <v>9566.6666666666679</v>
      </c>
      <c r="N55" s="8">
        <f t="shared" si="60"/>
        <v>125000</v>
      </c>
      <c r="O55" s="7">
        <f t="shared" si="50"/>
        <v>2072.916666666667</v>
      </c>
      <c r="P55" s="28">
        <f t="shared" si="51"/>
        <v>8322.9166666666679</v>
      </c>
      <c r="Q55" s="8">
        <f t="shared" si="61"/>
        <v>50000</v>
      </c>
      <c r="R55" s="7">
        <f t="shared" si="52"/>
        <v>829.16666666666674</v>
      </c>
      <c r="S55" s="28">
        <f t="shared" si="53"/>
        <v>7079.166666666667</v>
      </c>
      <c r="T55" s="8">
        <f t="shared" si="62"/>
        <v>0</v>
      </c>
      <c r="U55" s="7">
        <f t="shared" si="54"/>
        <v>0</v>
      </c>
      <c r="V55" s="28">
        <f t="shared" si="55"/>
        <v>0</v>
      </c>
      <c r="W55" s="12"/>
      <c r="X55" s="12"/>
      <c r="Y55" s="12"/>
      <c r="Z55" s="12"/>
      <c r="AA55" s="12"/>
      <c r="AB55" s="12"/>
      <c r="AC55" s="12"/>
      <c r="AD55" s="12"/>
      <c r="AE55" s="12"/>
      <c r="AF55" s="12"/>
      <c r="AG55" s="12"/>
      <c r="AH55" s="12"/>
      <c r="AI55" s="12"/>
      <c r="AJ55" s="12"/>
    </row>
    <row r="56" spans="1:36" x14ac:dyDescent="0.25">
      <c r="A56" s="44">
        <v>6</v>
      </c>
      <c r="B56" s="8">
        <f t="shared" si="56"/>
        <v>418750</v>
      </c>
      <c r="C56" s="7">
        <f t="shared" si="42"/>
        <v>6944.2708333333339</v>
      </c>
      <c r="D56" s="28">
        <f t="shared" si="43"/>
        <v>13194.270833333334</v>
      </c>
      <c r="E56" s="8">
        <f t="shared" si="57"/>
        <v>343750</v>
      </c>
      <c r="F56" s="7">
        <f t="shared" si="44"/>
        <v>5700.5208333333339</v>
      </c>
      <c r="G56" s="28">
        <f t="shared" si="45"/>
        <v>11950.520833333334</v>
      </c>
      <c r="H56" s="8">
        <f t="shared" si="58"/>
        <v>268750</v>
      </c>
      <c r="I56" s="7">
        <f t="shared" si="46"/>
        <v>4456.7708333333339</v>
      </c>
      <c r="J56" s="28">
        <f t="shared" si="47"/>
        <v>10706.770833333334</v>
      </c>
      <c r="K56" s="8">
        <f t="shared" si="59"/>
        <v>193750</v>
      </c>
      <c r="L56" s="7">
        <f t="shared" si="48"/>
        <v>3213.0208333333339</v>
      </c>
      <c r="M56" s="28">
        <f t="shared" si="49"/>
        <v>9463.0208333333339</v>
      </c>
      <c r="N56" s="8">
        <f t="shared" si="60"/>
        <v>118750</v>
      </c>
      <c r="O56" s="7">
        <f t="shared" si="50"/>
        <v>1969.2708333333335</v>
      </c>
      <c r="P56" s="28">
        <f t="shared" si="51"/>
        <v>8219.2708333333339</v>
      </c>
      <c r="Q56" s="8">
        <f t="shared" si="61"/>
        <v>43750</v>
      </c>
      <c r="R56" s="7">
        <f t="shared" si="52"/>
        <v>725.52083333333337</v>
      </c>
      <c r="S56" s="28">
        <f t="shared" si="53"/>
        <v>6975.520833333333</v>
      </c>
      <c r="T56" s="8">
        <f t="shared" si="62"/>
        <v>0</v>
      </c>
      <c r="U56" s="7">
        <f t="shared" si="54"/>
        <v>0</v>
      </c>
      <c r="V56" s="28">
        <f t="shared" si="55"/>
        <v>0</v>
      </c>
      <c r="W56" s="12"/>
      <c r="X56" s="12"/>
      <c r="Y56" s="12"/>
      <c r="Z56" s="12"/>
      <c r="AA56" s="12"/>
      <c r="AB56" s="12"/>
      <c r="AC56" s="12"/>
      <c r="AD56" s="12"/>
      <c r="AE56" s="12"/>
      <c r="AF56" s="12"/>
      <c r="AG56" s="12"/>
      <c r="AH56" s="12"/>
      <c r="AI56" s="12"/>
      <c r="AJ56" s="12"/>
    </row>
    <row r="57" spans="1:36" x14ac:dyDescent="0.25">
      <c r="A57" s="44">
        <v>7</v>
      </c>
      <c r="B57" s="8">
        <f t="shared" si="56"/>
        <v>412500</v>
      </c>
      <c r="C57" s="7">
        <f t="shared" si="42"/>
        <v>6840.6250000000009</v>
      </c>
      <c r="D57" s="28">
        <f t="shared" si="43"/>
        <v>13090.625</v>
      </c>
      <c r="E57" s="8">
        <f t="shared" si="57"/>
        <v>337500</v>
      </c>
      <c r="F57" s="7">
        <f t="shared" si="44"/>
        <v>5596.8750000000009</v>
      </c>
      <c r="G57" s="28">
        <f t="shared" si="45"/>
        <v>11846.875</v>
      </c>
      <c r="H57" s="8">
        <f t="shared" si="58"/>
        <v>262500</v>
      </c>
      <c r="I57" s="7">
        <f t="shared" si="46"/>
        <v>4353.1250000000009</v>
      </c>
      <c r="J57" s="28">
        <f t="shared" si="47"/>
        <v>10603.125</v>
      </c>
      <c r="K57" s="8">
        <f t="shared" si="59"/>
        <v>187500</v>
      </c>
      <c r="L57" s="7">
        <f t="shared" si="48"/>
        <v>3109.3750000000005</v>
      </c>
      <c r="M57" s="28">
        <f t="shared" si="49"/>
        <v>9359.375</v>
      </c>
      <c r="N57" s="8">
        <f t="shared" si="60"/>
        <v>112500</v>
      </c>
      <c r="O57" s="7">
        <f t="shared" si="50"/>
        <v>1865.6250000000002</v>
      </c>
      <c r="P57" s="28">
        <f t="shared" si="51"/>
        <v>8115.625</v>
      </c>
      <c r="Q57" s="8">
        <f t="shared" si="61"/>
        <v>37500</v>
      </c>
      <c r="R57" s="7">
        <f t="shared" si="52"/>
        <v>621.87500000000011</v>
      </c>
      <c r="S57" s="28">
        <f t="shared" si="53"/>
        <v>6871.875</v>
      </c>
      <c r="T57" s="8">
        <f t="shared" si="62"/>
        <v>0</v>
      </c>
      <c r="U57" s="7">
        <f t="shared" si="54"/>
        <v>0</v>
      </c>
      <c r="V57" s="28">
        <f t="shared" si="55"/>
        <v>0</v>
      </c>
      <c r="W57" s="12"/>
      <c r="X57" s="12"/>
      <c r="Y57" s="12"/>
      <c r="Z57" s="12"/>
      <c r="AA57" s="12"/>
      <c r="AB57" s="12"/>
      <c r="AC57" s="12"/>
      <c r="AD57" s="12"/>
      <c r="AE57" s="12"/>
      <c r="AF57" s="12"/>
      <c r="AG57" s="12"/>
      <c r="AH57" s="12"/>
      <c r="AI57" s="12"/>
      <c r="AJ57" s="12"/>
    </row>
    <row r="58" spans="1:36" x14ac:dyDescent="0.25">
      <c r="A58" s="44">
        <v>8</v>
      </c>
      <c r="B58" s="8">
        <f t="shared" si="56"/>
        <v>406250</v>
      </c>
      <c r="C58" s="7">
        <f t="shared" si="42"/>
        <v>6736.9791666666679</v>
      </c>
      <c r="D58" s="28">
        <f t="shared" si="43"/>
        <v>12986.979166666668</v>
      </c>
      <c r="E58" s="8">
        <f t="shared" si="57"/>
        <v>331250</v>
      </c>
      <c r="F58" s="7">
        <f t="shared" si="44"/>
        <v>5493.229166666667</v>
      </c>
      <c r="G58" s="28">
        <f t="shared" si="45"/>
        <v>11743.229166666668</v>
      </c>
      <c r="H58" s="8">
        <f t="shared" si="58"/>
        <v>256250</v>
      </c>
      <c r="I58" s="7">
        <f t="shared" si="46"/>
        <v>4249.479166666667</v>
      </c>
      <c r="J58" s="28">
        <f t="shared" si="47"/>
        <v>10499.479166666668</v>
      </c>
      <c r="K58" s="8">
        <f t="shared" si="59"/>
        <v>181250</v>
      </c>
      <c r="L58" s="7">
        <f t="shared" si="48"/>
        <v>3005.729166666667</v>
      </c>
      <c r="M58" s="28">
        <f t="shared" si="49"/>
        <v>9255.7291666666679</v>
      </c>
      <c r="N58" s="8">
        <f t="shared" si="60"/>
        <v>106250</v>
      </c>
      <c r="O58" s="7">
        <f t="shared" si="50"/>
        <v>1761.979166666667</v>
      </c>
      <c r="P58" s="28">
        <f t="shared" si="51"/>
        <v>8011.979166666667</v>
      </c>
      <c r="Q58" s="8">
        <f t="shared" si="61"/>
        <v>31250</v>
      </c>
      <c r="R58" s="7">
        <f t="shared" si="52"/>
        <v>518.22916666666674</v>
      </c>
      <c r="S58" s="28">
        <f t="shared" si="53"/>
        <v>6768.229166666667</v>
      </c>
      <c r="T58" s="8">
        <f t="shared" si="62"/>
        <v>0</v>
      </c>
      <c r="U58" s="7">
        <f t="shared" si="54"/>
        <v>0</v>
      </c>
      <c r="V58" s="28">
        <f t="shared" si="55"/>
        <v>0</v>
      </c>
      <c r="W58" s="12"/>
      <c r="X58" s="12"/>
      <c r="Y58" s="12"/>
      <c r="Z58" s="12"/>
      <c r="AA58" s="12"/>
      <c r="AB58" s="12"/>
      <c r="AC58" s="12"/>
      <c r="AD58" s="12"/>
      <c r="AE58" s="12"/>
      <c r="AF58" s="12"/>
      <c r="AG58" s="12"/>
      <c r="AH58" s="12"/>
      <c r="AI58" s="12"/>
      <c r="AJ58" s="12"/>
    </row>
    <row r="59" spans="1:36" x14ac:dyDescent="0.25">
      <c r="A59" s="44">
        <v>9</v>
      </c>
      <c r="B59" s="8">
        <f t="shared" si="56"/>
        <v>400000</v>
      </c>
      <c r="C59" s="7">
        <f t="shared" si="42"/>
        <v>6633.3333333333339</v>
      </c>
      <c r="D59" s="28">
        <f t="shared" si="43"/>
        <v>12883.333333333334</v>
      </c>
      <c r="E59" s="8">
        <f t="shared" si="57"/>
        <v>325000</v>
      </c>
      <c r="F59" s="7">
        <f t="shared" si="44"/>
        <v>5389.5833333333339</v>
      </c>
      <c r="G59" s="28">
        <f t="shared" si="45"/>
        <v>11639.583333333334</v>
      </c>
      <c r="H59" s="8">
        <f t="shared" si="58"/>
        <v>250000</v>
      </c>
      <c r="I59" s="7">
        <f t="shared" si="46"/>
        <v>4145.8333333333339</v>
      </c>
      <c r="J59" s="28">
        <f t="shared" si="47"/>
        <v>10395.833333333334</v>
      </c>
      <c r="K59" s="8">
        <f t="shared" si="59"/>
        <v>175000</v>
      </c>
      <c r="L59" s="7">
        <f t="shared" si="48"/>
        <v>2902.0833333333335</v>
      </c>
      <c r="M59" s="28">
        <f t="shared" si="49"/>
        <v>9152.0833333333339</v>
      </c>
      <c r="N59" s="8">
        <f t="shared" si="60"/>
        <v>100000</v>
      </c>
      <c r="O59" s="7">
        <f t="shared" si="50"/>
        <v>1658.3333333333335</v>
      </c>
      <c r="P59" s="28">
        <f t="shared" si="51"/>
        <v>7908.3333333333339</v>
      </c>
      <c r="Q59" s="8">
        <f t="shared" si="61"/>
        <v>25000</v>
      </c>
      <c r="R59" s="7">
        <f t="shared" si="52"/>
        <v>414.58333333333337</v>
      </c>
      <c r="S59" s="28">
        <f t="shared" si="53"/>
        <v>6664.583333333333</v>
      </c>
      <c r="T59" s="8">
        <f t="shared" si="62"/>
        <v>0</v>
      </c>
      <c r="U59" s="7">
        <f t="shared" si="54"/>
        <v>0</v>
      </c>
      <c r="V59" s="28">
        <f t="shared" si="55"/>
        <v>0</v>
      </c>
      <c r="W59" s="12"/>
      <c r="X59" s="12"/>
      <c r="Y59" s="12"/>
      <c r="Z59" s="12"/>
      <c r="AA59" s="12"/>
      <c r="AB59" s="12"/>
      <c r="AC59" s="12"/>
      <c r="AD59" s="12"/>
      <c r="AE59" s="12"/>
      <c r="AF59" s="12"/>
      <c r="AG59" s="12"/>
      <c r="AH59" s="12"/>
      <c r="AI59" s="12"/>
      <c r="AJ59" s="12"/>
    </row>
    <row r="60" spans="1:36" x14ac:dyDescent="0.25">
      <c r="A60" s="44">
        <v>10</v>
      </c>
      <c r="B60" s="8">
        <f t="shared" si="56"/>
        <v>393750</v>
      </c>
      <c r="C60" s="7">
        <f t="shared" si="42"/>
        <v>6529.6875000000009</v>
      </c>
      <c r="D60" s="28">
        <f t="shared" si="43"/>
        <v>12779.6875</v>
      </c>
      <c r="E60" s="8">
        <f t="shared" si="57"/>
        <v>318750</v>
      </c>
      <c r="F60" s="7">
        <f t="shared" si="44"/>
        <v>5285.9375000000009</v>
      </c>
      <c r="G60" s="28">
        <f t="shared" si="45"/>
        <v>11535.9375</v>
      </c>
      <c r="H60" s="8">
        <f t="shared" si="58"/>
        <v>243750</v>
      </c>
      <c r="I60" s="7">
        <f t="shared" si="46"/>
        <v>4042.1875000000005</v>
      </c>
      <c r="J60" s="28">
        <f t="shared" si="47"/>
        <v>10292.1875</v>
      </c>
      <c r="K60" s="8">
        <f t="shared" si="59"/>
        <v>168750</v>
      </c>
      <c r="L60" s="7">
        <f t="shared" si="48"/>
        <v>2798.4375000000005</v>
      </c>
      <c r="M60" s="28">
        <f t="shared" si="49"/>
        <v>9048.4375</v>
      </c>
      <c r="N60" s="8">
        <f t="shared" si="60"/>
        <v>93750</v>
      </c>
      <c r="O60" s="7">
        <f t="shared" si="50"/>
        <v>1554.6875000000002</v>
      </c>
      <c r="P60" s="28">
        <f t="shared" si="51"/>
        <v>7804.6875</v>
      </c>
      <c r="Q60" s="8">
        <f t="shared" si="61"/>
        <v>18750</v>
      </c>
      <c r="R60" s="7">
        <f t="shared" si="52"/>
        <v>310.93750000000006</v>
      </c>
      <c r="S60" s="28">
        <f t="shared" si="53"/>
        <v>6560.9375</v>
      </c>
      <c r="T60" s="8">
        <f t="shared" si="62"/>
        <v>0</v>
      </c>
      <c r="U60" s="7">
        <f t="shared" si="54"/>
        <v>0</v>
      </c>
      <c r="V60" s="28">
        <f t="shared" si="55"/>
        <v>0</v>
      </c>
      <c r="W60" s="12"/>
      <c r="X60" s="12"/>
      <c r="Y60" s="12"/>
      <c r="Z60" s="12"/>
      <c r="AA60" s="12"/>
      <c r="AB60" s="12"/>
      <c r="AC60" s="12"/>
      <c r="AD60" s="12"/>
      <c r="AE60" s="12"/>
      <c r="AF60" s="12"/>
      <c r="AG60" s="12"/>
      <c r="AH60" s="12"/>
      <c r="AI60" s="12"/>
      <c r="AJ60" s="12"/>
    </row>
    <row r="61" spans="1:36" x14ac:dyDescent="0.25">
      <c r="A61" s="44">
        <v>11</v>
      </c>
      <c r="B61" s="8">
        <f t="shared" si="56"/>
        <v>387500</v>
      </c>
      <c r="C61" s="7">
        <f t="shared" si="42"/>
        <v>6426.0416666666679</v>
      </c>
      <c r="D61" s="28">
        <f t="shared" si="43"/>
        <v>12676.041666666668</v>
      </c>
      <c r="E61" s="8">
        <f t="shared" si="57"/>
        <v>312500</v>
      </c>
      <c r="F61" s="7">
        <f t="shared" si="44"/>
        <v>5182.291666666667</v>
      </c>
      <c r="G61" s="28">
        <f t="shared" si="45"/>
        <v>11432.291666666668</v>
      </c>
      <c r="H61" s="8">
        <f t="shared" si="58"/>
        <v>237500</v>
      </c>
      <c r="I61" s="7">
        <f t="shared" si="46"/>
        <v>3938.541666666667</v>
      </c>
      <c r="J61" s="28">
        <f t="shared" si="47"/>
        <v>10188.541666666668</v>
      </c>
      <c r="K61" s="8">
        <f t="shared" si="59"/>
        <v>162500</v>
      </c>
      <c r="L61" s="7">
        <f t="shared" si="48"/>
        <v>2694.791666666667</v>
      </c>
      <c r="M61" s="28">
        <f t="shared" si="49"/>
        <v>8944.7916666666679</v>
      </c>
      <c r="N61" s="8">
        <f t="shared" si="60"/>
        <v>87500</v>
      </c>
      <c r="O61" s="7">
        <f t="shared" si="50"/>
        <v>1451.0416666666667</v>
      </c>
      <c r="P61" s="28">
        <f t="shared" si="51"/>
        <v>7701.041666666667</v>
      </c>
      <c r="Q61" s="8">
        <f t="shared" si="61"/>
        <v>12500</v>
      </c>
      <c r="R61" s="7">
        <f t="shared" si="52"/>
        <v>207.29166666666669</v>
      </c>
      <c r="S61" s="28">
        <f t="shared" si="53"/>
        <v>6457.291666666667</v>
      </c>
      <c r="T61" s="8">
        <f t="shared" si="62"/>
        <v>0</v>
      </c>
      <c r="U61" s="7">
        <f t="shared" si="54"/>
        <v>0</v>
      </c>
      <c r="V61" s="28">
        <f t="shared" si="55"/>
        <v>0</v>
      </c>
      <c r="W61" s="12"/>
      <c r="X61" s="12"/>
      <c r="Y61" s="12"/>
      <c r="Z61" s="12"/>
      <c r="AA61" s="12"/>
      <c r="AB61" s="12"/>
      <c r="AC61" s="12"/>
      <c r="AD61" s="12"/>
      <c r="AE61" s="12"/>
      <c r="AF61" s="12"/>
      <c r="AG61" s="12"/>
      <c r="AH61" s="12"/>
      <c r="AI61" s="12"/>
      <c r="AJ61" s="12"/>
    </row>
    <row r="62" spans="1:36" ht="15.75" thickBot="1" x14ac:dyDescent="0.3">
      <c r="A62" s="44">
        <v>12</v>
      </c>
      <c r="B62" s="9">
        <f t="shared" si="56"/>
        <v>381250</v>
      </c>
      <c r="C62" s="7">
        <f t="shared" si="42"/>
        <v>6322.3958333333339</v>
      </c>
      <c r="D62" s="28">
        <f t="shared" si="43"/>
        <v>12572.395833333334</v>
      </c>
      <c r="E62" s="9">
        <f t="shared" si="57"/>
        <v>306250</v>
      </c>
      <c r="F62" s="7">
        <f t="shared" si="44"/>
        <v>5078.6458333333339</v>
      </c>
      <c r="G62" s="28">
        <f t="shared" si="45"/>
        <v>11328.645833333334</v>
      </c>
      <c r="H62" s="9">
        <f t="shared" si="58"/>
        <v>231250</v>
      </c>
      <c r="I62" s="7">
        <f t="shared" si="46"/>
        <v>3834.8958333333339</v>
      </c>
      <c r="J62" s="28">
        <f t="shared" si="47"/>
        <v>10084.895833333334</v>
      </c>
      <c r="K62" s="9">
        <f t="shared" si="59"/>
        <v>156250</v>
      </c>
      <c r="L62" s="7">
        <f t="shared" si="48"/>
        <v>2591.1458333333335</v>
      </c>
      <c r="M62" s="28">
        <f t="shared" si="49"/>
        <v>8841.1458333333339</v>
      </c>
      <c r="N62" s="9">
        <f t="shared" si="60"/>
        <v>81250</v>
      </c>
      <c r="O62" s="7">
        <f t="shared" si="50"/>
        <v>1347.3958333333335</v>
      </c>
      <c r="P62" s="28">
        <f t="shared" si="51"/>
        <v>7597.3958333333339</v>
      </c>
      <c r="Q62" s="9">
        <f>IF(data=1,IF((Q61-sumproplat)&gt;0,Q61-sumproplat,0),IF(Q61-(sumproplat-R61)&gt;0,Q61-(S61-R61),0))</f>
        <v>6250</v>
      </c>
      <c r="R62" s="7">
        <f t="shared" si="52"/>
        <v>103.64583333333334</v>
      </c>
      <c r="S62" s="28">
        <f t="shared" si="53"/>
        <v>6353.645833333333</v>
      </c>
      <c r="T62" s="9">
        <f t="shared" si="62"/>
        <v>0</v>
      </c>
      <c r="U62" s="7">
        <f t="shared" si="54"/>
        <v>0</v>
      </c>
      <c r="V62" s="28">
        <f t="shared" si="55"/>
        <v>0</v>
      </c>
      <c r="W62" s="12"/>
      <c r="X62" s="12"/>
      <c r="Y62" s="12"/>
      <c r="Z62" s="12"/>
      <c r="AA62" s="12"/>
      <c r="AB62" s="12"/>
      <c r="AC62" s="12"/>
      <c r="AD62" s="12"/>
      <c r="AE62" s="12"/>
      <c r="AF62" s="12"/>
      <c r="AG62" s="12"/>
      <c r="AH62" s="12"/>
      <c r="AI62" s="12"/>
      <c r="AJ62" s="12"/>
    </row>
    <row r="63" spans="1:36" ht="16.5" thickTop="1" thickBot="1" x14ac:dyDescent="0.3">
      <c r="A63" s="29" t="s">
        <v>19</v>
      </c>
      <c r="B63" s="10"/>
      <c r="C63" s="11">
        <f>SUM(C51:C62)</f>
        <v>82709.375000000015</v>
      </c>
      <c r="D63" s="30">
        <f>SUM(D51:D62)</f>
        <v>157709.375</v>
      </c>
      <c r="E63" s="10"/>
      <c r="F63" s="11">
        <f>SUM(F51:F62)</f>
        <v>67784.375</v>
      </c>
      <c r="G63" s="30">
        <f>SUM(G51:G62)</f>
        <v>142784.375</v>
      </c>
      <c r="H63" s="10"/>
      <c r="I63" s="11">
        <f>SUM(I51:I62)</f>
        <v>52859.375000000007</v>
      </c>
      <c r="J63" s="30">
        <f>SUM(J51:J62)</f>
        <v>127859.375</v>
      </c>
      <c r="K63" s="10"/>
      <c r="L63" s="11">
        <f>SUM(L51:L62)</f>
        <v>37934.375</v>
      </c>
      <c r="M63" s="30">
        <f>SUM(M51:M62)</f>
        <v>112934.375</v>
      </c>
      <c r="N63" s="10"/>
      <c r="O63" s="11">
        <f>SUM(O51:O62)</f>
        <v>23009.375</v>
      </c>
      <c r="P63" s="30">
        <f>SUM(P51:P62)</f>
        <v>98009.375</v>
      </c>
      <c r="Q63" s="10"/>
      <c r="R63" s="11">
        <f>SUM(R51:R62)</f>
        <v>8084.3750000000009</v>
      </c>
      <c r="S63" s="30">
        <f>SUM(S51:S62)</f>
        <v>83084.375</v>
      </c>
      <c r="T63" s="10"/>
      <c r="U63" s="11">
        <f>SUM(U51:U62)</f>
        <v>0</v>
      </c>
      <c r="V63" s="30">
        <f>SUM(V51:V62)</f>
        <v>0</v>
      </c>
      <c r="W63" s="12"/>
      <c r="X63" s="12"/>
      <c r="Y63" s="12"/>
      <c r="Z63" s="12"/>
      <c r="AA63" s="12"/>
      <c r="AB63" s="12"/>
      <c r="AC63" s="12"/>
      <c r="AD63" s="12"/>
      <c r="AE63" s="12"/>
      <c r="AF63" s="12"/>
      <c r="AG63" s="12"/>
      <c r="AH63" s="12"/>
      <c r="AI63" s="12"/>
      <c r="AJ63" s="12"/>
    </row>
    <row r="64" spans="1:36" x14ac:dyDescent="0.25">
      <c r="A64" s="22"/>
      <c r="B64" s="13"/>
      <c r="C64" s="13"/>
      <c r="D64" s="13"/>
      <c r="E64" s="13"/>
      <c r="F64" s="13"/>
      <c r="G64" s="13"/>
      <c r="H64" s="13"/>
      <c r="I64" s="12"/>
      <c r="J64" s="12"/>
      <c r="K64" s="12"/>
      <c r="L64" s="12"/>
      <c r="M64" s="12"/>
      <c r="N64" s="12"/>
      <c r="O64" s="12"/>
      <c r="P64" s="12"/>
      <c r="Q64" s="12"/>
      <c r="R64" s="12"/>
      <c r="S64" s="12"/>
      <c r="T64" s="12"/>
      <c r="U64" s="12"/>
      <c r="V64" s="12"/>
      <c r="W64" s="12"/>
      <c r="X64" s="12"/>
    </row>
    <row r="65" spans="1:11" ht="30.75" customHeight="1" x14ac:dyDescent="0.25">
      <c r="A65" s="143" t="s">
        <v>53</v>
      </c>
      <c r="B65" s="143"/>
      <c r="C65" s="143"/>
      <c r="D65" s="143"/>
      <c r="E65" s="143"/>
      <c r="F65" s="143"/>
      <c r="G65" s="143"/>
      <c r="H65" s="143"/>
      <c r="I65" s="40">
        <f>sumkred*H15+H16+sumkred*H17+C33+F33+I33+L33+O33+R33+U33+C48+F48+I48+L48+O48+R48+U48+C63+F63+I63+L63+O63+R63+U63</f>
        <v>2719424.6875</v>
      </c>
      <c r="J65" s="41"/>
      <c r="K65" s="41"/>
    </row>
    <row r="66" spans="1:11" ht="29.25" customHeight="1" x14ac:dyDescent="0.25">
      <c r="A66" s="143" t="s">
        <v>5</v>
      </c>
      <c r="B66" s="143"/>
      <c r="C66" s="143"/>
      <c r="D66" s="143"/>
      <c r="E66" s="143"/>
      <c r="F66" s="143"/>
      <c r="G66" s="143"/>
      <c r="H66" s="143"/>
      <c r="I66" s="40">
        <f>sumkred*H15+H16+sumkred*H17+D33+G33+J33+M33+P33+S33+V33+D48+G48+J48+M48+P48+S48+V48+D63+G63+J63+M63+P63+S63+V63</f>
        <v>4219424.6875</v>
      </c>
      <c r="J66" s="41"/>
      <c r="K66" s="41"/>
    </row>
    <row r="67" spans="1:11" ht="25.5" customHeight="1" x14ac:dyDescent="0.25">
      <c r="A67" s="144" t="s">
        <v>45</v>
      </c>
      <c r="B67" s="144"/>
      <c r="C67" s="144"/>
      <c r="D67" s="144"/>
      <c r="E67" s="144"/>
      <c r="F67" s="144"/>
      <c r="G67" s="144"/>
      <c r="H67" s="144"/>
      <c r="I67" s="52">
        <f ca="1">XIRR(C77:C317,B77:B317)</f>
        <v>0.17240954041481019</v>
      </c>
      <c r="J67" s="41"/>
      <c r="K67" s="41"/>
    </row>
    <row r="68" spans="1:11" ht="45.75" customHeight="1" x14ac:dyDescent="0.25">
      <c r="A68" s="143" t="s">
        <v>6</v>
      </c>
      <c r="B68" s="143"/>
      <c r="C68" s="143"/>
      <c r="D68" s="143"/>
      <c r="E68" s="143"/>
      <c r="F68" s="143"/>
      <c r="G68" s="143"/>
      <c r="H68" s="143"/>
      <c r="I68" s="143"/>
      <c r="J68" s="145"/>
      <c r="K68" s="145"/>
    </row>
    <row r="69" spans="1:11" ht="63" customHeight="1" x14ac:dyDescent="0.25">
      <c r="A69" s="146" t="s">
        <v>7</v>
      </c>
      <c r="B69" s="146"/>
      <c r="C69" s="146"/>
      <c r="D69" s="146"/>
      <c r="E69" s="146"/>
      <c r="F69" s="146"/>
      <c r="G69" s="146"/>
      <c r="H69" s="146"/>
      <c r="I69" s="146"/>
      <c r="J69" s="146"/>
      <c r="K69" s="146"/>
    </row>
    <row r="70" spans="1:11" ht="48" customHeight="1" x14ac:dyDescent="0.25">
      <c r="A70" s="143" t="s">
        <v>8</v>
      </c>
      <c r="B70" s="143"/>
      <c r="C70" s="143"/>
      <c r="D70" s="143"/>
      <c r="E70" s="143"/>
      <c r="F70" s="143"/>
      <c r="G70" s="143"/>
      <c r="H70" s="143"/>
      <c r="I70" s="143"/>
      <c r="J70" s="143"/>
      <c r="K70" s="143"/>
    </row>
    <row r="71" spans="1:11" ht="15" customHeight="1" x14ac:dyDescent="0.25"/>
    <row r="72" spans="1:11" ht="33.75" customHeight="1" x14ac:dyDescent="0.25">
      <c r="A72" s="147" t="s">
        <v>9</v>
      </c>
      <c r="B72" s="147"/>
      <c r="C72" s="148">
        <f ca="1">TODAY()</f>
        <v>45392</v>
      </c>
      <c r="D72" s="148">
        <f ca="1">TODAY()</f>
        <v>45392</v>
      </c>
      <c r="E72" s="148">
        <f ca="1">TODAY()</f>
        <v>45392</v>
      </c>
    </row>
    <row r="73" spans="1:11" x14ac:dyDescent="0.25"/>
    <row r="74" spans="1:11" ht="30" customHeight="1" x14ac:dyDescent="0.25">
      <c r="A74" s="149" t="s">
        <v>10</v>
      </c>
      <c r="B74" s="149"/>
      <c r="C74" s="150"/>
      <c r="D74" s="150"/>
      <c r="E74" s="150"/>
    </row>
    <row r="75" spans="1:11" ht="15.75" customHeight="1" x14ac:dyDescent="0.25">
      <c r="A75" s="149"/>
      <c r="B75" s="149"/>
      <c r="C75" s="147" t="s">
        <v>46</v>
      </c>
      <c r="D75" s="147"/>
      <c r="E75" s="147"/>
    </row>
    <row r="76" spans="1:11" x14ac:dyDescent="0.25"/>
    <row r="77" spans="1:11" hidden="1" x14ac:dyDescent="0.25">
      <c r="B77" s="36">
        <f ca="1">TODAY()</f>
        <v>45392</v>
      </c>
      <c r="C77" s="2">
        <f>-sumkred+sumkred*H15+H16+sumkred*H17</f>
        <v>-1486500</v>
      </c>
    </row>
    <row r="78" spans="1:11" hidden="1" x14ac:dyDescent="0.25">
      <c r="A78" s="4">
        <v>1</v>
      </c>
      <c r="B78" s="37">
        <f ca="1">EDATE(B77,1)</f>
        <v>45422</v>
      </c>
      <c r="C78" s="38">
        <f t="shared" ref="C78:C89" si="63">D21</f>
        <v>6262.5</v>
      </c>
      <c r="D78" s="23">
        <f>C78-C79</f>
        <v>5.2083333333030168E-2</v>
      </c>
    </row>
    <row r="79" spans="1:11" hidden="1" x14ac:dyDescent="0.25">
      <c r="A79" s="4">
        <v>2</v>
      </c>
      <c r="B79" s="37">
        <f ca="1">EDATE(B78,1)</f>
        <v>45453</v>
      </c>
      <c r="C79" s="38">
        <f t="shared" si="63"/>
        <v>6262.447916666667</v>
      </c>
      <c r="D79" s="23">
        <f t="shared" ref="D79:D142" si="64">C79-C80</f>
        <v>5.2083333333939663E-2</v>
      </c>
    </row>
    <row r="80" spans="1:11" hidden="1" x14ac:dyDescent="0.25">
      <c r="A80" s="4">
        <v>3</v>
      </c>
      <c r="B80" s="37">
        <f t="shared" ref="B80:B143" ca="1" si="65">EDATE(B79,1)</f>
        <v>45483</v>
      </c>
      <c r="C80" s="38">
        <f t="shared" si="63"/>
        <v>6262.395833333333</v>
      </c>
      <c r="D80" s="23">
        <f t="shared" si="64"/>
        <v>5.2083333333030168E-2</v>
      </c>
    </row>
    <row r="81" spans="1:4" hidden="1" x14ac:dyDescent="0.25">
      <c r="A81" s="4">
        <v>4</v>
      </c>
      <c r="B81" s="37">
        <f t="shared" ca="1" si="65"/>
        <v>45514</v>
      </c>
      <c r="C81" s="38">
        <f t="shared" si="63"/>
        <v>6262.34375</v>
      </c>
      <c r="D81" s="23">
        <f t="shared" si="64"/>
        <v>5.2083333333030168E-2</v>
      </c>
    </row>
    <row r="82" spans="1:4" hidden="1" x14ac:dyDescent="0.25">
      <c r="A82" s="4">
        <v>5</v>
      </c>
      <c r="B82" s="37">
        <f t="shared" ca="1" si="65"/>
        <v>45545</v>
      </c>
      <c r="C82" s="38">
        <f t="shared" si="63"/>
        <v>6262.291666666667</v>
      </c>
      <c r="D82" s="23">
        <f t="shared" si="64"/>
        <v>5.2083333333939663E-2</v>
      </c>
    </row>
    <row r="83" spans="1:4" hidden="1" x14ac:dyDescent="0.25">
      <c r="A83" s="4">
        <v>6</v>
      </c>
      <c r="B83" s="37">
        <f t="shared" ca="1" si="65"/>
        <v>45575</v>
      </c>
      <c r="C83" s="38">
        <f t="shared" si="63"/>
        <v>6262.239583333333</v>
      </c>
      <c r="D83" s="23">
        <f t="shared" si="64"/>
        <v>5.2083333333030168E-2</v>
      </c>
    </row>
    <row r="84" spans="1:4" hidden="1" x14ac:dyDescent="0.25">
      <c r="A84" s="4">
        <v>7</v>
      </c>
      <c r="B84" s="37">
        <f t="shared" ca="1" si="65"/>
        <v>45606</v>
      </c>
      <c r="C84" s="38">
        <f t="shared" si="63"/>
        <v>6262.1875</v>
      </c>
      <c r="D84" s="23">
        <f t="shared" si="64"/>
        <v>5.2083333333030168E-2</v>
      </c>
    </row>
    <row r="85" spans="1:4" hidden="1" x14ac:dyDescent="0.25">
      <c r="A85" s="4">
        <v>8</v>
      </c>
      <c r="B85" s="37">
        <f t="shared" ca="1" si="65"/>
        <v>45636</v>
      </c>
      <c r="C85" s="38">
        <f t="shared" si="63"/>
        <v>6262.135416666667</v>
      </c>
      <c r="D85" s="23">
        <f t="shared" si="64"/>
        <v>5.2083333333939663E-2</v>
      </c>
    </row>
    <row r="86" spans="1:4" hidden="1" x14ac:dyDescent="0.25">
      <c r="A86" s="4">
        <v>9</v>
      </c>
      <c r="B86" s="37">
        <f t="shared" ca="1" si="65"/>
        <v>45667</v>
      </c>
      <c r="C86" s="38">
        <f t="shared" si="63"/>
        <v>6262.083333333333</v>
      </c>
      <c r="D86" s="23">
        <f t="shared" si="64"/>
        <v>5.2083333333030168E-2</v>
      </c>
    </row>
    <row r="87" spans="1:4" hidden="1" x14ac:dyDescent="0.25">
      <c r="A87" s="4">
        <v>10</v>
      </c>
      <c r="B87" s="37">
        <f t="shared" ca="1" si="65"/>
        <v>45698</v>
      </c>
      <c r="C87" s="38">
        <f t="shared" si="63"/>
        <v>6262.03125</v>
      </c>
      <c r="D87" s="23">
        <f t="shared" si="64"/>
        <v>5.2083333333030168E-2</v>
      </c>
    </row>
    <row r="88" spans="1:4" hidden="1" x14ac:dyDescent="0.25">
      <c r="A88" s="4">
        <v>11</v>
      </c>
      <c r="B88" s="37">
        <f t="shared" ca="1" si="65"/>
        <v>45726</v>
      </c>
      <c r="C88" s="38">
        <f t="shared" si="63"/>
        <v>6261.979166666667</v>
      </c>
      <c r="D88" s="23">
        <f t="shared" si="64"/>
        <v>5.2083333333939663E-2</v>
      </c>
    </row>
    <row r="89" spans="1:4" hidden="1" x14ac:dyDescent="0.25">
      <c r="A89" s="4">
        <v>12</v>
      </c>
      <c r="B89" s="37">
        <f t="shared" ca="1" si="65"/>
        <v>45757</v>
      </c>
      <c r="C89" s="38">
        <f t="shared" si="63"/>
        <v>6261.927083333333</v>
      </c>
      <c r="D89" s="23">
        <f t="shared" si="64"/>
        <v>-23619.322916666672</v>
      </c>
    </row>
    <row r="90" spans="1:4" hidden="1" x14ac:dyDescent="0.25">
      <c r="A90" s="2">
        <v>13</v>
      </c>
      <c r="B90" s="36">
        <f t="shared" ca="1" si="65"/>
        <v>45787</v>
      </c>
      <c r="C90" s="23">
        <f t="shared" ref="C90:C101" si="66">G21</f>
        <v>29881.250000000004</v>
      </c>
      <c r="D90" s="23">
        <f t="shared" si="64"/>
        <v>103.64583333333576</v>
      </c>
    </row>
    <row r="91" spans="1:4" hidden="1" x14ac:dyDescent="0.25">
      <c r="A91" s="2">
        <v>14</v>
      </c>
      <c r="B91" s="36">
        <f t="shared" ca="1" si="65"/>
        <v>45818</v>
      </c>
      <c r="C91" s="23">
        <f t="shared" si="66"/>
        <v>29777.604166666668</v>
      </c>
      <c r="D91" s="23">
        <f t="shared" si="64"/>
        <v>103.64583333333212</v>
      </c>
    </row>
    <row r="92" spans="1:4" hidden="1" x14ac:dyDescent="0.25">
      <c r="A92" s="2">
        <v>15</v>
      </c>
      <c r="B92" s="36">
        <f t="shared" ca="1" si="65"/>
        <v>45848</v>
      </c>
      <c r="C92" s="23">
        <f t="shared" si="66"/>
        <v>29673.958333333336</v>
      </c>
      <c r="D92" s="23">
        <f t="shared" si="64"/>
        <v>103.64583333333212</v>
      </c>
    </row>
    <row r="93" spans="1:4" hidden="1" x14ac:dyDescent="0.25">
      <c r="A93" s="2">
        <v>16</v>
      </c>
      <c r="B93" s="36">
        <f t="shared" ca="1" si="65"/>
        <v>45879</v>
      </c>
      <c r="C93" s="23">
        <f t="shared" si="66"/>
        <v>29570.312500000004</v>
      </c>
      <c r="D93" s="23">
        <f t="shared" si="64"/>
        <v>103.64583333333576</v>
      </c>
    </row>
    <row r="94" spans="1:4" hidden="1" x14ac:dyDescent="0.25">
      <c r="A94" s="2">
        <v>17</v>
      </c>
      <c r="B94" s="36">
        <f t="shared" ca="1" si="65"/>
        <v>45910</v>
      </c>
      <c r="C94" s="23">
        <f t="shared" si="66"/>
        <v>29466.666666666668</v>
      </c>
      <c r="D94" s="23">
        <f t="shared" si="64"/>
        <v>103.64583333333212</v>
      </c>
    </row>
    <row r="95" spans="1:4" hidden="1" x14ac:dyDescent="0.25">
      <c r="A95" s="2">
        <v>18</v>
      </c>
      <c r="B95" s="36">
        <f t="shared" ca="1" si="65"/>
        <v>45940</v>
      </c>
      <c r="C95" s="23">
        <f t="shared" si="66"/>
        <v>29363.020833333336</v>
      </c>
      <c r="D95" s="23">
        <f t="shared" si="64"/>
        <v>103.64583333333212</v>
      </c>
    </row>
    <row r="96" spans="1:4" hidden="1" x14ac:dyDescent="0.25">
      <c r="A96" s="2">
        <v>19</v>
      </c>
      <c r="B96" s="36">
        <f t="shared" ca="1" si="65"/>
        <v>45971</v>
      </c>
      <c r="C96" s="23">
        <f t="shared" si="66"/>
        <v>29259.375000000004</v>
      </c>
      <c r="D96" s="23">
        <f t="shared" si="64"/>
        <v>103.64583333333576</v>
      </c>
    </row>
    <row r="97" spans="1:4" hidden="1" x14ac:dyDescent="0.25">
      <c r="A97" s="2">
        <v>20</v>
      </c>
      <c r="B97" s="36">
        <f t="shared" ca="1" si="65"/>
        <v>46001</v>
      </c>
      <c r="C97" s="23">
        <f t="shared" si="66"/>
        <v>29155.729166666668</v>
      </c>
      <c r="D97" s="23">
        <f t="shared" si="64"/>
        <v>103.64583333333212</v>
      </c>
    </row>
    <row r="98" spans="1:4" hidden="1" x14ac:dyDescent="0.25">
      <c r="A98" s="2">
        <v>21</v>
      </c>
      <c r="B98" s="36">
        <f t="shared" ca="1" si="65"/>
        <v>46032</v>
      </c>
      <c r="C98" s="23">
        <f t="shared" si="66"/>
        <v>29052.083333333336</v>
      </c>
      <c r="D98" s="23">
        <f t="shared" si="64"/>
        <v>103.64583333333212</v>
      </c>
    </row>
    <row r="99" spans="1:4" hidden="1" x14ac:dyDescent="0.25">
      <c r="A99" s="2">
        <v>22</v>
      </c>
      <c r="B99" s="36">
        <f t="shared" ca="1" si="65"/>
        <v>46063</v>
      </c>
      <c r="C99" s="23">
        <f t="shared" si="66"/>
        <v>28948.437500000004</v>
      </c>
      <c r="D99" s="23">
        <f t="shared" si="64"/>
        <v>103.64583333333576</v>
      </c>
    </row>
    <row r="100" spans="1:4" hidden="1" x14ac:dyDescent="0.25">
      <c r="A100" s="2">
        <v>23</v>
      </c>
      <c r="B100" s="36">
        <f t="shared" ca="1" si="65"/>
        <v>46091</v>
      </c>
      <c r="C100" s="23">
        <f t="shared" si="66"/>
        <v>28844.791666666668</v>
      </c>
      <c r="D100" s="23">
        <f t="shared" si="64"/>
        <v>103.64583333333212</v>
      </c>
    </row>
    <row r="101" spans="1:4" hidden="1" x14ac:dyDescent="0.25">
      <c r="A101" s="2">
        <v>24</v>
      </c>
      <c r="B101" s="36">
        <f t="shared" ca="1" si="65"/>
        <v>46122</v>
      </c>
      <c r="C101" s="23">
        <f t="shared" si="66"/>
        <v>28741.145833333336</v>
      </c>
      <c r="D101" s="23">
        <f t="shared" si="64"/>
        <v>103.64583333333212</v>
      </c>
    </row>
    <row r="102" spans="1:4" hidden="1" x14ac:dyDescent="0.25">
      <c r="A102" s="2">
        <v>25</v>
      </c>
      <c r="B102" s="36">
        <f t="shared" ca="1" si="65"/>
        <v>46152</v>
      </c>
      <c r="C102" s="23">
        <f t="shared" ref="C102:C113" si="67">J21</f>
        <v>28637.500000000004</v>
      </c>
      <c r="D102" s="23">
        <f t="shared" si="64"/>
        <v>103.64583333333576</v>
      </c>
    </row>
    <row r="103" spans="1:4" hidden="1" x14ac:dyDescent="0.25">
      <c r="A103" s="2">
        <v>26</v>
      </c>
      <c r="B103" s="36">
        <f t="shared" ca="1" si="65"/>
        <v>46183</v>
      </c>
      <c r="C103" s="23">
        <f t="shared" si="67"/>
        <v>28533.854166666668</v>
      </c>
      <c r="D103" s="23">
        <f t="shared" si="64"/>
        <v>103.64583333333212</v>
      </c>
    </row>
    <row r="104" spans="1:4" hidden="1" x14ac:dyDescent="0.25">
      <c r="A104" s="2">
        <v>27</v>
      </c>
      <c r="B104" s="36">
        <f t="shared" ca="1" si="65"/>
        <v>46213</v>
      </c>
      <c r="C104" s="23">
        <f t="shared" si="67"/>
        <v>28430.208333333336</v>
      </c>
      <c r="D104" s="23">
        <f t="shared" si="64"/>
        <v>103.64583333333212</v>
      </c>
    </row>
    <row r="105" spans="1:4" hidden="1" x14ac:dyDescent="0.25">
      <c r="A105" s="2">
        <v>28</v>
      </c>
      <c r="B105" s="36">
        <f t="shared" ca="1" si="65"/>
        <v>46244</v>
      </c>
      <c r="C105" s="23">
        <f t="shared" si="67"/>
        <v>28326.562500000004</v>
      </c>
      <c r="D105" s="23">
        <f t="shared" si="64"/>
        <v>103.64583333333576</v>
      </c>
    </row>
    <row r="106" spans="1:4" hidden="1" x14ac:dyDescent="0.25">
      <c r="A106" s="2">
        <v>29</v>
      </c>
      <c r="B106" s="36">
        <f t="shared" ca="1" si="65"/>
        <v>46275</v>
      </c>
      <c r="C106" s="23">
        <f t="shared" si="67"/>
        <v>28222.916666666668</v>
      </c>
      <c r="D106" s="23">
        <f t="shared" si="64"/>
        <v>103.64583333333212</v>
      </c>
    </row>
    <row r="107" spans="1:4" hidden="1" x14ac:dyDescent="0.25">
      <c r="A107" s="2">
        <v>30</v>
      </c>
      <c r="B107" s="36">
        <f t="shared" ca="1" si="65"/>
        <v>46305</v>
      </c>
      <c r="C107" s="23">
        <f t="shared" si="67"/>
        <v>28119.270833333336</v>
      </c>
      <c r="D107" s="23">
        <f t="shared" si="64"/>
        <v>103.64583333333212</v>
      </c>
    </row>
    <row r="108" spans="1:4" hidden="1" x14ac:dyDescent="0.25">
      <c r="A108" s="2">
        <v>31</v>
      </c>
      <c r="B108" s="36">
        <f t="shared" ca="1" si="65"/>
        <v>46336</v>
      </c>
      <c r="C108" s="23">
        <f t="shared" si="67"/>
        <v>28015.625000000004</v>
      </c>
      <c r="D108" s="23">
        <f t="shared" si="64"/>
        <v>103.64583333333576</v>
      </c>
    </row>
    <row r="109" spans="1:4" hidden="1" x14ac:dyDescent="0.25">
      <c r="A109" s="2">
        <v>32</v>
      </c>
      <c r="B109" s="36">
        <f t="shared" ca="1" si="65"/>
        <v>46366</v>
      </c>
      <c r="C109" s="23">
        <f t="shared" si="67"/>
        <v>27911.979166666668</v>
      </c>
      <c r="D109" s="23">
        <f t="shared" si="64"/>
        <v>103.64583333333212</v>
      </c>
    </row>
    <row r="110" spans="1:4" hidden="1" x14ac:dyDescent="0.25">
      <c r="A110" s="2">
        <v>33</v>
      </c>
      <c r="B110" s="36">
        <f t="shared" ca="1" si="65"/>
        <v>46397</v>
      </c>
      <c r="C110" s="23">
        <f t="shared" si="67"/>
        <v>27808.333333333336</v>
      </c>
      <c r="D110" s="23">
        <f t="shared" si="64"/>
        <v>103.64583333333212</v>
      </c>
    </row>
    <row r="111" spans="1:4" hidden="1" x14ac:dyDescent="0.25">
      <c r="A111" s="2">
        <v>34</v>
      </c>
      <c r="B111" s="36">
        <f t="shared" ca="1" si="65"/>
        <v>46428</v>
      </c>
      <c r="C111" s="23">
        <f t="shared" si="67"/>
        <v>27704.687500000004</v>
      </c>
      <c r="D111" s="23">
        <f t="shared" si="64"/>
        <v>103.64583333333576</v>
      </c>
    </row>
    <row r="112" spans="1:4" hidden="1" x14ac:dyDescent="0.25">
      <c r="A112" s="2">
        <v>35</v>
      </c>
      <c r="B112" s="36">
        <f t="shared" ca="1" si="65"/>
        <v>46456</v>
      </c>
      <c r="C112" s="23">
        <f t="shared" si="67"/>
        <v>27601.041666666668</v>
      </c>
      <c r="D112" s="23">
        <f t="shared" si="64"/>
        <v>103.64583333333212</v>
      </c>
    </row>
    <row r="113" spans="1:4" hidden="1" x14ac:dyDescent="0.25">
      <c r="A113" s="2">
        <v>36</v>
      </c>
      <c r="B113" s="36">
        <f t="shared" ca="1" si="65"/>
        <v>46487</v>
      </c>
      <c r="C113" s="23">
        <f t="shared" si="67"/>
        <v>27497.395833333336</v>
      </c>
      <c r="D113" s="23">
        <f t="shared" si="64"/>
        <v>103.64583333333212</v>
      </c>
    </row>
    <row r="114" spans="1:4" hidden="1" x14ac:dyDescent="0.25">
      <c r="A114" s="2">
        <v>37</v>
      </c>
      <c r="B114" s="36">
        <f t="shared" ca="1" si="65"/>
        <v>46517</v>
      </c>
      <c r="C114" s="23">
        <f t="shared" ref="C114:C125" si="68">M21</f>
        <v>27393.750000000004</v>
      </c>
      <c r="D114" s="23">
        <f t="shared" si="64"/>
        <v>103.64583333333576</v>
      </c>
    </row>
    <row r="115" spans="1:4" hidden="1" x14ac:dyDescent="0.25">
      <c r="A115" s="2">
        <v>38</v>
      </c>
      <c r="B115" s="36">
        <f t="shared" ca="1" si="65"/>
        <v>46548</v>
      </c>
      <c r="C115" s="23">
        <f t="shared" si="68"/>
        <v>27290.104166666668</v>
      </c>
      <c r="D115" s="23">
        <f t="shared" si="64"/>
        <v>103.64583333333212</v>
      </c>
    </row>
    <row r="116" spans="1:4" hidden="1" x14ac:dyDescent="0.25">
      <c r="A116" s="2">
        <v>39</v>
      </c>
      <c r="B116" s="36">
        <f t="shared" ca="1" si="65"/>
        <v>46578</v>
      </c>
      <c r="C116" s="23">
        <f t="shared" si="68"/>
        <v>27186.458333333336</v>
      </c>
      <c r="D116" s="23">
        <f t="shared" si="64"/>
        <v>103.64583333333212</v>
      </c>
    </row>
    <row r="117" spans="1:4" hidden="1" x14ac:dyDescent="0.25">
      <c r="A117" s="2">
        <v>40</v>
      </c>
      <c r="B117" s="36">
        <f t="shared" ca="1" si="65"/>
        <v>46609</v>
      </c>
      <c r="C117" s="23">
        <f t="shared" si="68"/>
        <v>27082.812500000004</v>
      </c>
      <c r="D117" s="23">
        <f t="shared" si="64"/>
        <v>103.64583333333576</v>
      </c>
    </row>
    <row r="118" spans="1:4" hidden="1" x14ac:dyDescent="0.25">
      <c r="A118" s="2">
        <v>41</v>
      </c>
      <c r="B118" s="36">
        <f t="shared" ca="1" si="65"/>
        <v>46640</v>
      </c>
      <c r="C118" s="23">
        <f t="shared" si="68"/>
        <v>26979.166666666668</v>
      </c>
      <c r="D118" s="23">
        <f t="shared" si="64"/>
        <v>103.64583333333212</v>
      </c>
    </row>
    <row r="119" spans="1:4" hidden="1" x14ac:dyDescent="0.25">
      <c r="A119" s="2">
        <v>42</v>
      </c>
      <c r="B119" s="36">
        <f t="shared" ca="1" si="65"/>
        <v>46670</v>
      </c>
      <c r="C119" s="23">
        <f t="shared" si="68"/>
        <v>26875.520833333336</v>
      </c>
      <c r="D119" s="23">
        <f t="shared" si="64"/>
        <v>103.64583333333212</v>
      </c>
    </row>
    <row r="120" spans="1:4" hidden="1" x14ac:dyDescent="0.25">
      <c r="A120" s="2">
        <v>43</v>
      </c>
      <c r="B120" s="36">
        <f t="shared" ca="1" si="65"/>
        <v>46701</v>
      </c>
      <c r="C120" s="23">
        <f t="shared" si="68"/>
        <v>26771.875000000004</v>
      </c>
      <c r="D120" s="23">
        <f t="shared" si="64"/>
        <v>103.64583333333576</v>
      </c>
    </row>
    <row r="121" spans="1:4" hidden="1" x14ac:dyDescent="0.25">
      <c r="A121" s="2">
        <v>44</v>
      </c>
      <c r="B121" s="36">
        <f t="shared" ca="1" si="65"/>
        <v>46731</v>
      </c>
      <c r="C121" s="23">
        <f t="shared" si="68"/>
        <v>26668.229166666668</v>
      </c>
      <c r="D121" s="23">
        <f t="shared" si="64"/>
        <v>103.64583333333212</v>
      </c>
    </row>
    <row r="122" spans="1:4" hidden="1" x14ac:dyDescent="0.25">
      <c r="A122" s="2">
        <v>45</v>
      </c>
      <c r="B122" s="36">
        <f t="shared" ca="1" si="65"/>
        <v>46762</v>
      </c>
      <c r="C122" s="23">
        <f t="shared" si="68"/>
        <v>26564.583333333336</v>
      </c>
      <c r="D122" s="23">
        <f t="shared" si="64"/>
        <v>103.64583333333212</v>
      </c>
    </row>
    <row r="123" spans="1:4" hidden="1" x14ac:dyDescent="0.25">
      <c r="A123" s="2">
        <v>46</v>
      </c>
      <c r="B123" s="36">
        <f t="shared" ca="1" si="65"/>
        <v>46793</v>
      </c>
      <c r="C123" s="23">
        <f t="shared" si="68"/>
        <v>26460.937500000004</v>
      </c>
      <c r="D123" s="23">
        <f t="shared" si="64"/>
        <v>103.64583333333576</v>
      </c>
    </row>
    <row r="124" spans="1:4" hidden="1" x14ac:dyDescent="0.25">
      <c r="A124" s="2">
        <v>47</v>
      </c>
      <c r="B124" s="36">
        <f t="shared" ca="1" si="65"/>
        <v>46822</v>
      </c>
      <c r="C124" s="23">
        <f t="shared" si="68"/>
        <v>26357.291666666668</v>
      </c>
      <c r="D124" s="23">
        <f t="shared" si="64"/>
        <v>103.64583333333212</v>
      </c>
    </row>
    <row r="125" spans="1:4" hidden="1" x14ac:dyDescent="0.25">
      <c r="A125" s="2">
        <v>48</v>
      </c>
      <c r="B125" s="36">
        <f t="shared" ca="1" si="65"/>
        <v>46853</v>
      </c>
      <c r="C125" s="23">
        <f t="shared" si="68"/>
        <v>26253.645833333336</v>
      </c>
      <c r="D125" s="23">
        <f t="shared" si="64"/>
        <v>103.64583333333212</v>
      </c>
    </row>
    <row r="126" spans="1:4" hidden="1" x14ac:dyDescent="0.25">
      <c r="A126" s="2">
        <v>49</v>
      </c>
      <c r="B126" s="36">
        <f t="shared" ca="1" si="65"/>
        <v>46883</v>
      </c>
      <c r="C126" s="23">
        <f t="shared" ref="C126:C137" si="69">P21</f>
        <v>26150.000000000004</v>
      </c>
      <c r="D126" s="23">
        <f t="shared" si="64"/>
        <v>103.64583333333576</v>
      </c>
    </row>
    <row r="127" spans="1:4" hidden="1" x14ac:dyDescent="0.25">
      <c r="A127" s="2">
        <v>50</v>
      </c>
      <c r="B127" s="36">
        <f t="shared" ca="1" si="65"/>
        <v>46914</v>
      </c>
      <c r="C127" s="23">
        <f t="shared" si="69"/>
        <v>26046.354166666668</v>
      </c>
      <c r="D127" s="23">
        <f t="shared" si="64"/>
        <v>103.64583333333212</v>
      </c>
    </row>
    <row r="128" spans="1:4" hidden="1" x14ac:dyDescent="0.25">
      <c r="A128" s="2">
        <v>51</v>
      </c>
      <c r="B128" s="36">
        <f t="shared" ca="1" si="65"/>
        <v>46944</v>
      </c>
      <c r="C128" s="23">
        <f t="shared" si="69"/>
        <v>25942.708333333336</v>
      </c>
      <c r="D128" s="23">
        <f t="shared" si="64"/>
        <v>103.64583333333212</v>
      </c>
    </row>
    <row r="129" spans="1:4" hidden="1" x14ac:dyDescent="0.25">
      <c r="A129" s="2">
        <v>52</v>
      </c>
      <c r="B129" s="36">
        <f t="shared" ca="1" si="65"/>
        <v>46975</v>
      </c>
      <c r="C129" s="23">
        <f t="shared" si="69"/>
        <v>25839.062500000004</v>
      </c>
      <c r="D129" s="23">
        <f t="shared" si="64"/>
        <v>103.64583333333576</v>
      </c>
    </row>
    <row r="130" spans="1:4" hidden="1" x14ac:dyDescent="0.25">
      <c r="A130" s="2">
        <v>53</v>
      </c>
      <c r="B130" s="36">
        <f t="shared" ca="1" si="65"/>
        <v>47006</v>
      </c>
      <c r="C130" s="23">
        <f t="shared" si="69"/>
        <v>25735.416666666668</v>
      </c>
      <c r="D130" s="23">
        <f t="shared" si="64"/>
        <v>103.64583333333212</v>
      </c>
    </row>
    <row r="131" spans="1:4" hidden="1" x14ac:dyDescent="0.25">
      <c r="A131" s="2">
        <v>54</v>
      </c>
      <c r="B131" s="36">
        <f t="shared" ca="1" si="65"/>
        <v>47036</v>
      </c>
      <c r="C131" s="23">
        <f t="shared" si="69"/>
        <v>25631.770833333336</v>
      </c>
      <c r="D131" s="23">
        <f t="shared" si="64"/>
        <v>103.64583333333212</v>
      </c>
    </row>
    <row r="132" spans="1:4" hidden="1" x14ac:dyDescent="0.25">
      <c r="A132" s="2">
        <v>55</v>
      </c>
      <c r="B132" s="36">
        <f t="shared" ca="1" si="65"/>
        <v>47067</v>
      </c>
      <c r="C132" s="23">
        <f t="shared" si="69"/>
        <v>25528.125000000004</v>
      </c>
      <c r="D132" s="23">
        <f t="shared" si="64"/>
        <v>103.64583333333576</v>
      </c>
    </row>
    <row r="133" spans="1:4" hidden="1" x14ac:dyDescent="0.25">
      <c r="A133" s="2">
        <v>56</v>
      </c>
      <c r="B133" s="36">
        <f t="shared" ca="1" si="65"/>
        <v>47097</v>
      </c>
      <c r="C133" s="23">
        <f t="shared" si="69"/>
        <v>25424.479166666668</v>
      </c>
      <c r="D133" s="23">
        <f t="shared" si="64"/>
        <v>103.64583333333212</v>
      </c>
    </row>
    <row r="134" spans="1:4" hidden="1" x14ac:dyDescent="0.25">
      <c r="A134" s="2">
        <v>57</v>
      </c>
      <c r="B134" s="36">
        <f t="shared" ca="1" si="65"/>
        <v>47128</v>
      </c>
      <c r="C134" s="23">
        <f t="shared" si="69"/>
        <v>25320.833333333336</v>
      </c>
      <c r="D134" s="23">
        <f t="shared" si="64"/>
        <v>103.64583333333212</v>
      </c>
    </row>
    <row r="135" spans="1:4" hidden="1" x14ac:dyDescent="0.25">
      <c r="A135" s="2">
        <v>58</v>
      </c>
      <c r="B135" s="36">
        <f t="shared" ca="1" si="65"/>
        <v>47159</v>
      </c>
      <c r="C135" s="23">
        <f t="shared" si="69"/>
        <v>25217.187500000004</v>
      </c>
      <c r="D135" s="23">
        <f t="shared" si="64"/>
        <v>103.64583333333576</v>
      </c>
    </row>
    <row r="136" spans="1:4" hidden="1" x14ac:dyDescent="0.25">
      <c r="A136" s="2">
        <v>59</v>
      </c>
      <c r="B136" s="36">
        <f t="shared" ca="1" si="65"/>
        <v>47187</v>
      </c>
      <c r="C136" s="23">
        <f t="shared" si="69"/>
        <v>25113.541666666668</v>
      </c>
      <c r="D136" s="23">
        <f t="shared" si="64"/>
        <v>103.64583333333212</v>
      </c>
    </row>
    <row r="137" spans="1:4" hidden="1" x14ac:dyDescent="0.25">
      <c r="A137" s="2">
        <v>60</v>
      </c>
      <c r="B137" s="36">
        <f t="shared" ca="1" si="65"/>
        <v>47218</v>
      </c>
      <c r="C137" s="23">
        <f t="shared" si="69"/>
        <v>25009.895833333336</v>
      </c>
      <c r="D137" s="23">
        <f t="shared" si="64"/>
        <v>103.64583333333212</v>
      </c>
    </row>
    <row r="138" spans="1:4" hidden="1" x14ac:dyDescent="0.25">
      <c r="A138" s="2">
        <v>61</v>
      </c>
      <c r="B138" s="36">
        <f t="shared" ca="1" si="65"/>
        <v>47248</v>
      </c>
      <c r="C138" s="23">
        <f t="shared" ref="C138:C149" si="70">S21</f>
        <v>24906.250000000004</v>
      </c>
      <c r="D138" s="23">
        <f t="shared" si="64"/>
        <v>103.64583333333576</v>
      </c>
    </row>
    <row r="139" spans="1:4" hidden="1" x14ac:dyDescent="0.25">
      <c r="A139" s="2">
        <v>62</v>
      </c>
      <c r="B139" s="36">
        <f t="shared" ca="1" si="65"/>
        <v>47279</v>
      </c>
      <c r="C139" s="23">
        <f t="shared" si="70"/>
        <v>24802.604166666668</v>
      </c>
      <c r="D139" s="23">
        <f t="shared" si="64"/>
        <v>103.64583333333212</v>
      </c>
    </row>
    <row r="140" spans="1:4" hidden="1" x14ac:dyDescent="0.25">
      <c r="A140" s="2">
        <v>63</v>
      </c>
      <c r="B140" s="36">
        <f t="shared" ca="1" si="65"/>
        <v>47309</v>
      </c>
      <c r="C140" s="23">
        <f t="shared" si="70"/>
        <v>24698.958333333336</v>
      </c>
      <c r="D140" s="23">
        <f t="shared" si="64"/>
        <v>103.64583333333212</v>
      </c>
    </row>
    <row r="141" spans="1:4" hidden="1" x14ac:dyDescent="0.25">
      <c r="A141" s="2">
        <v>64</v>
      </c>
      <c r="B141" s="36">
        <f t="shared" ca="1" si="65"/>
        <v>47340</v>
      </c>
      <c r="C141" s="23">
        <f t="shared" si="70"/>
        <v>24595.312500000004</v>
      </c>
      <c r="D141" s="23">
        <f t="shared" si="64"/>
        <v>103.64583333333576</v>
      </c>
    </row>
    <row r="142" spans="1:4" hidden="1" x14ac:dyDescent="0.25">
      <c r="A142" s="2">
        <v>65</v>
      </c>
      <c r="B142" s="36">
        <f t="shared" ca="1" si="65"/>
        <v>47371</v>
      </c>
      <c r="C142" s="23">
        <f t="shared" si="70"/>
        <v>24491.666666666668</v>
      </c>
      <c r="D142" s="23">
        <f t="shared" si="64"/>
        <v>103.64583333333212</v>
      </c>
    </row>
    <row r="143" spans="1:4" hidden="1" x14ac:dyDescent="0.25">
      <c r="A143" s="2">
        <v>66</v>
      </c>
      <c r="B143" s="36">
        <f t="shared" ca="1" si="65"/>
        <v>47401</v>
      </c>
      <c r="C143" s="23">
        <f t="shared" si="70"/>
        <v>24388.020833333336</v>
      </c>
      <c r="D143" s="23">
        <f t="shared" ref="D143:D206" si="71">C143-C144</f>
        <v>103.64583333333212</v>
      </c>
    </row>
    <row r="144" spans="1:4" hidden="1" x14ac:dyDescent="0.25">
      <c r="A144" s="2">
        <v>67</v>
      </c>
      <c r="B144" s="36">
        <f t="shared" ref="B144:B207" ca="1" si="72">EDATE(B143,1)</f>
        <v>47432</v>
      </c>
      <c r="C144" s="23">
        <f t="shared" si="70"/>
        <v>24284.375000000004</v>
      </c>
      <c r="D144" s="23">
        <f t="shared" si="71"/>
        <v>103.64583333333576</v>
      </c>
    </row>
    <row r="145" spans="1:4" hidden="1" x14ac:dyDescent="0.25">
      <c r="A145" s="2">
        <v>68</v>
      </c>
      <c r="B145" s="36">
        <f t="shared" ca="1" si="72"/>
        <v>47462</v>
      </c>
      <c r="C145" s="23">
        <f t="shared" si="70"/>
        <v>24180.729166666668</v>
      </c>
      <c r="D145" s="23">
        <f t="shared" si="71"/>
        <v>103.64583333333212</v>
      </c>
    </row>
    <row r="146" spans="1:4" hidden="1" x14ac:dyDescent="0.25">
      <c r="A146" s="2">
        <v>69</v>
      </c>
      <c r="B146" s="36">
        <f t="shared" ca="1" si="72"/>
        <v>47493</v>
      </c>
      <c r="C146" s="23">
        <f t="shared" si="70"/>
        <v>24077.083333333336</v>
      </c>
      <c r="D146" s="23">
        <f t="shared" si="71"/>
        <v>103.64583333333212</v>
      </c>
    </row>
    <row r="147" spans="1:4" hidden="1" x14ac:dyDescent="0.25">
      <c r="A147" s="2">
        <v>70</v>
      </c>
      <c r="B147" s="36">
        <f t="shared" ca="1" si="72"/>
        <v>47524</v>
      </c>
      <c r="C147" s="23">
        <f t="shared" si="70"/>
        <v>23973.437500000004</v>
      </c>
      <c r="D147" s="23">
        <f t="shared" si="71"/>
        <v>103.64583333333576</v>
      </c>
    </row>
    <row r="148" spans="1:4" hidden="1" x14ac:dyDescent="0.25">
      <c r="A148" s="2">
        <v>71</v>
      </c>
      <c r="B148" s="36">
        <f t="shared" ca="1" si="72"/>
        <v>47552</v>
      </c>
      <c r="C148" s="23">
        <f t="shared" si="70"/>
        <v>23869.791666666668</v>
      </c>
      <c r="D148" s="23">
        <f t="shared" si="71"/>
        <v>103.64583333333212</v>
      </c>
    </row>
    <row r="149" spans="1:4" hidden="1" x14ac:dyDescent="0.25">
      <c r="A149" s="2">
        <v>72</v>
      </c>
      <c r="B149" s="36">
        <f t="shared" ca="1" si="72"/>
        <v>47583</v>
      </c>
      <c r="C149" s="23">
        <f t="shared" si="70"/>
        <v>23766.145833333336</v>
      </c>
      <c r="D149" s="23">
        <f t="shared" si="71"/>
        <v>103.64583333333212</v>
      </c>
    </row>
    <row r="150" spans="1:4" hidden="1" x14ac:dyDescent="0.25">
      <c r="A150" s="2">
        <v>73</v>
      </c>
      <c r="B150" s="36">
        <f t="shared" ca="1" si="72"/>
        <v>47613</v>
      </c>
      <c r="C150" s="23">
        <f t="shared" ref="C150:C161" si="73">V21</f>
        <v>23662.500000000004</v>
      </c>
      <c r="D150" s="23">
        <f t="shared" si="71"/>
        <v>103.64583333333576</v>
      </c>
    </row>
    <row r="151" spans="1:4" hidden="1" x14ac:dyDescent="0.25">
      <c r="A151" s="2">
        <v>74</v>
      </c>
      <c r="B151" s="36">
        <f t="shared" ca="1" si="72"/>
        <v>47644</v>
      </c>
      <c r="C151" s="23">
        <f t="shared" si="73"/>
        <v>23558.854166666668</v>
      </c>
      <c r="D151" s="23">
        <f t="shared" si="71"/>
        <v>103.64583333333212</v>
      </c>
    </row>
    <row r="152" spans="1:4" hidden="1" x14ac:dyDescent="0.25">
      <c r="A152" s="2">
        <v>75</v>
      </c>
      <c r="B152" s="36">
        <f t="shared" ca="1" si="72"/>
        <v>47674</v>
      </c>
      <c r="C152" s="23">
        <f t="shared" si="73"/>
        <v>23455.208333333336</v>
      </c>
      <c r="D152" s="23">
        <f t="shared" si="71"/>
        <v>103.64583333333212</v>
      </c>
    </row>
    <row r="153" spans="1:4" hidden="1" x14ac:dyDescent="0.25">
      <c r="A153" s="2">
        <v>76</v>
      </c>
      <c r="B153" s="36">
        <f t="shared" ca="1" si="72"/>
        <v>47705</v>
      </c>
      <c r="C153" s="23">
        <f t="shared" si="73"/>
        <v>23351.562500000004</v>
      </c>
      <c r="D153" s="23">
        <f t="shared" si="71"/>
        <v>103.64583333333576</v>
      </c>
    </row>
    <row r="154" spans="1:4" hidden="1" x14ac:dyDescent="0.25">
      <c r="A154" s="2">
        <v>77</v>
      </c>
      <c r="B154" s="36">
        <f t="shared" ca="1" si="72"/>
        <v>47736</v>
      </c>
      <c r="C154" s="23">
        <f t="shared" si="73"/>
        <v>23247.916666666668</v>
      </c>
      <c r="D154" s="23">
        <f t="shared" si="71"/>
        <v>103.64583333333212</v>
      </c>
    </row>
    <row r="155" spans="1:4" hidden="1" x14ac:dyDescent="0.25">
      <c r="A155" s="2">
        <v>78</v>
      </c>
      <c r="B155" s="36">
        <f t="shared" ca="1" si="72"/>
        <v>47766</v>
      </c>
      <c r="C155" s="23">
        <f t="shared" si="73"/>
        <v>23144.270833333336</v>
      </c>
      <c r="D155" s="23">
        <f t="shared" si="71"/>
        <v>103.64583333333212</v>
      </c>
    </row>
    <row r="156" spans="1:4" hidden="1" x14ac:dyDescent="0.25">
      <c r="A156" s="2">
        <v>79</v>
      </c>
      <c r="B156" s="36">
        <f t="shared" ca="1" si="72"/>
        <v>47797</v>
      </c>
      <c r="C156" s="23">
        <f t="shared" si="73"/>
        <v>23040.625000000004</v>
      </c>
      <c r="D156" s="23">
        <f t="shared" si="71"/>
        <v>103.64583333333576</v>
      </c>
    </row>
    <row r="157" spans="1:4" hidden="1" x14ac:dyDescent="0.25">
      <c r="A157" s="2">
        <v>80</v>
      </c>
      <c r="B157" s="36">
        <f t="shared" ca="1" si="72"/>
        <v>47827</v>
      </c>
      <c r="C157" s="23">
        <f t="shared" si="73"/>
        <v>22936.979166666668</v>
      </c>
      <c r="D157" s="23">
        <f t="shared" si="71"/>
        <v>103.64583333333212</v>
      </c>
    </row>
    <row r="158" spans="1:4" hidden="1" x14ac:dyDescent="0.25">
      <c r="A158" s="2">
        <v>81</v>
      </c>
      <c r="B158" s="36">
        <f t="shared" ca="1" si="72"/>
        <v>47858</v>
      </c>
      <c r="C158" s="23">
        <f t="shared" si="73"/>
        <v>22833.333333333336</v>
      </c>
      <c r="D158" s="23">
        <f t="shared" si="71"/>
        <v>103.64583333333212</v>
      </c>
    </row>
    <row r="159" spans="1:4" hidden="1" x14ac:dyDescent="0.25">
      <c r="A159" s="2">
        <v>82</v>
      </c>
      <c r="B159" s="36">
        <f t="shared" ca="1" si="72"/>
        <v>47889</v>
      </c>
      <c r="C159" s="23">
        <f t="shared" si="73"/>
        <v>22729.687500000004</v>
      </c>
      <c r="D159" s="23">
        <f t="shared" si="71"/>
        <v>103.64583333333576</v>
      </c>
    </row>
    <row r="160" spans="1:4" hidden="1" x14ac:dyDescent="0.25">
      <c r="A160" s="2">
        <v>83</v>
      </c>
      <c r="B160" s="36">
        <f t="shared" ca="1" si="72"/>
        <v>47917</v>
      </c>
      <c r="C160" s="23">
        <f t="shared" si="73"/>
        <v>22626.041666666668</v>
      </c>
      <c r="D160" s="23">
        <f t="shared" si="71"/>
        <v>103.64583333333212</v>
      </c>
    </row>
    <row r="161" spans="1:4" hidden="1" x14ac:dyDescent="0.25">
      <c r="A161" s="2">
        <v>84</v>
      </c>
      <c r="B161" s="36">
        <f t="shared" ca="1" si="72"/>
        <v>47948</v>
      </c>
      <c r="C161" s="23">
        <f t="shared" si="73"/>
        <v>22522.395833333336</v>
      </c>
      <c r="D161" s="23">
        <f t="shared" si="71"/>
        <v>103.64583333333576</v>
      </c>
    </row>
    <row r="162" spans="1:4" hidden="1" x14ac:dyDescent="0.25">
      <c r="A162" s="2">
        <v>85</v>
      </c>
      <c r="B162" s="36">
        <f t="shared" ca="1" si="72"/>
        <v>47978</v>
      </c>
      <c r="C162" s="23">
        <f t="shared" ref="C162:C173" si="74">D36</f>
        <v>22418.75</v>
      </c>
      <c r="D162" s="23">
        <f t="shared" si="71"/>
        <v>103.64583333333212</v>
      </c>
    </row>
    <row r="163" spans="1:4" hidden="1" x14ac:dyDescent="0.25">
      <c r="A163" s="2">
        <v>86</v>
      </c>
      <c r="B163" s="36">
        <f t="shared" ca="1" si="72"/>
        <v>48009</v>
      </c>
      <c r="C163" s="23">
        <f t="shared" si="74"/>
        <v>22315.104166666668</v>
      </c>
      <c r="D163" s="23">
        <f t="shared" si="71"/>
        <v>103.64583333333212</v>
      </c>
    </row>
    <row r="164" spans="1:4" hidden="1" x14ac:dyDescent="0.25">
      <c r="A164" s="2">
        <v>87</v>
      </c>
      <c r="B164" s="36">
        <f t="shared" ca="1" si="72"/>
        <v>48039</v>
      </c>
      <c r="C164" s="23">
        <f t="shared" si="74"/>
        <v>22211.458333333336</v>
      </c>
      <c r="D164" s="23">
        <f t="shared" si="71"/>
        <v>103.64583333333576</v>
      </c>
    </row>
    <row r="165" spans="1:4" hidden="1" x14ac:dyDescent="0.25">
      <c r="A165" s="2">
        <v>88</v>
      </c>
      <c r="B165" s="36">
        <f t="shared" ca="1" si="72"/>
        <v>48070</v>
      </c>
      <c r="C165" s="23">
        <f t="shared" si="74"/>
        <v>22107.8125</v>
      </c>
      <c r="D165" s="23">
        <f t="shared" si="71"/>
        <v>103.64583333333212</v>
      </c>
    </row>
    <row r="166" spans="1:4" hidden="1" x14ac:dyDescent="0.25">
      <c r="A166" s="2">
        <v>89</v>
      </c>
      <c r="B166" s="36">
        <f t="shared" ca="1" si="72"/>
        <v>48101</v>
      </c>
      <c r="C166" s="23">
        <f t="shared" si="74"/>
        <v>22004.166666666668</v>
      </c>
      <c r="D166" s="23">
        <f t="shared" si="71"/>
        <v>103.64583333333212</v>
      </c>
    </row>
    <row r="167" spans="1:4" hidden="1" x14ac:dyDescent="0.25">
      <c r="A167" s="2">
        <v>90</v>
      </c>
      <c r="B167" s="36">
        <f t="shared" ca="1" si="72"/>
        <v>48131</v>
      </c>
      <c r="C167" s="23">
        <f t="shared" si="74"/>
        <v>21900.520833333336</v>
      </c>
      <c r="D167" s="23">
        <f t="shared" si="71"/>
        <v>103.64583333333576</v>
      </c>
    </row>
    <row r="168" spans="1:4" hidden="1" x14ac:dyDescent="0.25">
      <c r="A168" s="2">
        <v>91</v>
      </c>
      <c r="B168" s="36">
        <f t="shared" ca="1" si="72"/>
        <v>48162</v>
      </c>
      <c r="C168" s="23">
        <f t="shared" si="74"/>
        <v>21796.875</v>
      </c>
      <c r="D168" s="23">
        <f t="shared" si="71"/>
        <v>103.64583333333212</v>
      </c>
    </row>
    <row r="169" spans="1:4" hidden="1" x14ac:dyDescent="0.25">
      <c r="A169" s="2">
        <v>92</v>
      </c>
      <c r="B169" s="36">
        <f t="shared" ca="1" si="72"/>
        <v>48192</v>
      </c>
      <c r="C169" s="23">
        <f t="shared" si="74"/>
        <v>21693.229166666668</v>
      </c>
      <c r="D169" s="23">
        <f t="shared" si="71"/>
        <v>103.64583333333212</v>
      </c>
    </row>
    <row r="170" spans="1:4" hidden="1" x14ac:dyDescent="0.25">
      <c r="A170" s="2">
        <v>93</v>
      </c>
      <c r="B170" s="36">
        <f t="shared" ca="1" si="72"/>
        <v>48223</v>
      </c>
      <c r="C170" s="23">
        <f t="shared" si="74"/>
        <v>21589.583333333336</v>
      </c>
      <c r="D170" s="23">
        <f t="shared" si="71"/>
        <v>103.64583333333576</v>
      </c>
    </row>
    <row r="171" spans="1:4" hidden="1" x14ac:dyDescent="0.25">
      <c r="A171" s="2">
        <v>94</v>
      </c>
      <c r="B171" s="36">
        <f t="shared" ca="1" si="72"/>
        <v>48254</v>
      </c>
      <c r="C171" s="23">
        <f t="shared" si="74"/>
        <v>21485.9375</v>
      </c>
      <c r="D171" s="23">
        <f t="shared" si="71"/>
        <v>103.64583333333212</v>
      </c>
    </row>
    <row r="172" spans="1:4" hidden="1" x14ac:dyDescent="0.25">
      <c r="A172" s="2">
        <v>95</v>
      </c>
      <c r="B172" s="36">
        <f t="shared" ca="1" si="72"/>
        <v>48283</v>
      </c>
      <c r="C172" s="23">
        <f t="shared" si="74"/>
        <v>21382.291666666668</v>
      </c>
      <c r="D172" s="23">
        <f t="shared" si="71"/>
        <v>103.64583333333212</v>
      </c>
    </row>
    <row r="173" spans="1:4" hidden="1" x14ac:dyDescent="0.25">
      <c r="A173" s="2">
        <v>96</v>
      </c>
      <c r="B173" s="36">
        <f t="shared" ca="1" si="72"/>
        <v>48314</v>
      </c>
      <c r="C173" s="23">
        <f t="shared" si="74"/>
        <v>21278.645833333336</v>
      </c>
      <c r="D173" s="23">
        <f t="shared" si="71"/>
        <v>103.64583333333576</v>
      </c>
    </row>
    <row r="174" spans="1:4" hidden="1" x14ac:dyDescent="0.25">
      <c r="A174" s="2">
        <v>97</v>
      </c>
      <c r="B174" s="36">
        <f t="shared" ca="1" si="72"/>
        <v>48344</v>
      </c>
      <c r="C174" s="23">
        <f t="shared" ref="C174:C185" si="75">G36</f>
        <v>21175</v>
      </c>
      <c r="D174" s="23">
        <f t="shared" si="71"/>
        <v>103.64583333333212</v>
      </c>
    </row>
    <row r="175" spans="1:4" hidden="1" x14ac:dyDescent="0.25">
      <c r="A175" s="2">
        <v>98</v>
      </c>
      <c r="B175" s="36">
        <f t="shared" ca="1" si="72"/>
        <v>48375</v>
      </c>
      <c r="C175" s="23">
        <f t="shared" si="75"/>
        <v>21071.354166666668</v>
      </c>
      <c r="D175" s="23">
        <f t="shared" si="71"/>
        <v>103.64583333333212</v>
      </c>
    </row>
    <row r="176" spans="1:4" hidden="1" x14ac:dyDescent="0.25">
      <c r="A176" s="2">
        <v>99</v>
      </c>
      <c r="B176" s="36">
        <f t="shared" ca="1" si="72"/>
        <v>48405</v>
      </c>
      <c r="C176" s="23">
        <f t="shared" si="75"/>
        <v>20967.708333333336</v>
      </c>
      <c r="D176" s="23">
        <f t="shared" si="71"/>
        <v>103.64583333333576</v>
      </c>
    </row>
    <row r="177" spans="1:4" hidden="1" x14ac:dyDescent="0.25">
      <c r="A177" s="2">
        <v>100</v>
      </c>
      <c r="B177" s="36">
        <f t="shared" ca="1" si="72"/>
        <v>48436</v>
      </c>
      <c r="C177" s="23">
        <f t="shared" si="75"/>
        <v>20864.0625</v>
      </c>
      <c r="D177" s="23">
        <f t="shared" si="71"/>
        <v>103.64583333333212</v>
      </c>
    </row>
    <row r="178" spans="1:4" hidden="1" x14ac:dyDescent="0.25">
      <c r="A178" s="2">
        <v>101</v>
      </c>
      <c r="B178" s="36">
        <f t="shared" ca="1" si="72"/>
        <v>48467</v>
      </c>
      <c r="C178" s="23">
        <f t="shared" si="75"/>
        <v>20760.416666666668</v>
      </c>
      <c r="D178" s="23">
        <f t="shared" si="71"/>
        <v>103.64583333333212</v>
      </c>
    </row>
    <row r="179" spans="1:4" hidden="1" x14ac:dyDescent="0.25">
      <c r="A179" s="2">
        <v>102</v>
      </c>
      <c r="B179" s="36">
        <f t="shared" ca="1" si="72"/>
        <v>48497</v>
      </c>
      <c r="C179" s="23">
        <f t="shared" si="75"/>
        <v>20656.770833333336</v>
      </c>
      <c r="D179" s="23">
        <f t="shared" si="71"/>
        <v>103.64583333333576</v>
      </c>
    </row>
    <row r="180" spans="1:4" hidden="1" x14ac:dyDescent="0.25">
      <c r="A180" s="2">
        <v>103</v>
      </c>
      <c r="B180" s="36">
        <f t="shared" ca="1" si="72"/>
        <v>48528</v>
      </c>
      <c r="C180" s="23">
        <f t="shared" si="75"/>
        <v>20553.125</v>
      </c>
      <c r="D180" s="23">
        <f t="shared" si="71"/>
        <v>103.64583333333212</v>
      </c>
    </row>
    <row r="181" spans="1:4" hidden="1" x14ac:dyDescent="0.25">
      <c r="A181" s="2">
        <v>104</v>
      </c>
      <c r="B181" s="36">
        <f t="shared" ca="1" si="72"/>
        <v>48558</v>
      </c>
      <c r="C181" s="23">
        <f t="shared" si="75"/>
        <v>20449.479166666668</v>
      </c>
      <c r="D181" s="23">
        <f t="shared" si="71"/>
        <v>103.64583333333212</v>
      </c>
    </row>
    <row r="182" spans="1:4" hidden="1" x14ac:dyDescent="0.25">
      <c r="A182" s="2">
        <v>105</v>
      </c>
      <c r="B182" s="36">
        <f t="shared" ca="1" si="72"/>
        <v>48589</v>
      </c>
      <c r="C182" s="23">
        <f t="shared" si="75"/>
        <v>20345.833333333336</v>
      </c>
      <c r="D182" s="23">
        <f t="shared" si="71"/>
        <v>103.64583333333576</v>
      </c>
    </row>
    <row r="183" spans="1:4" hidden="1" x14ac:dyDescent="0.25">
      <c r="A183" s="2">
        <v>106</v>
      </c>
      <c r="B183" s="36">
        <f t="shared" ca="1" si="72"/>
        <v>48620</v>
      </c>
      <c r="C183" s="23">
        <f t="shared" si="75"/>
        <v>20242.1875</v>
      </c>
      <c r="D183" s="23">
        <f t="shared" si="71"/>
        <v>103.64583333333212</v>
      </c>
    </row>
    <row r="184" spans="1:4" hidden="1" x14ac:dyDescent="0.25">
      <c r="A184" s="2">
        <v>107</v>
      </c>
      <c r="B184" s="36">
        <f t="shared" ca="1" si="72"/>
        <v>48648</v>
      </c>
      <c r="C184" s="23">
        <f t="shared" si="75"/>
        <v>20138.541666666668</v>
      </c>
      <c r="D184" s="23">
        <f t="shared" si="71"/>
        <v>103.64583333333212</v>
      </c>
    </row>
    <row r="185" spans="1:4" hidden="1" x14ac:dyDescent="0.25">
      <c r="A185" s="2">
        <v>108</v>
      </c>
      <c r="B185" s="36">
        <f t="shared" ca="1" si="72"/>
        <v>48679</v>
      </c>
      <c r="C185" s="23">
        <f t="shared" si="75"/>
        <v>20034.895833333336</v>
      </c>
      <c r="D185" s="23">
        <f t="shared" si="71"/>
        <v>103.64583333333576</v>
      </c>
    </row>
    <row r="186" spans="1:4" hidden="1" x14ac:dyDescent="0.25">
      <c r="A186" s="2">
        <v>109</v>
      </c>
      <c r="B186" s="36">
        <f t="shared" ca="1" si="72"/>
        <v>48709</v>
      </c>
      <c r="C186" s="23">
        <f t="shared" ref="C186:C197" si="76">J36</f>
        <v>19931.25</v>
      </c>
      <c r="D186" s="23">
        <f t="shared" si="71"/>
        <v>103.64583333333212</v>
      </c>
    </row>
    <row r="187" spans="1:4" hidden="1" x14ac:dyDescent="0.25">
      <c r="A187" s="2">
        <v>110</v>
      </c>
      <c r="B187" s="36">
        <f t="shared" ca="1" si="72"/>
        <v>48740</v>
      </c>
      <c r="C187" s="23">
        <f t="shared" si="76"/>
        <v>19827.604166666668</v>
      </c>
      <c r="D187" s="23">
        <f t="shared" si="71"/>
        <v>103.64583333333212</v>
      </c>
    </row>
    <row r="188" spans="1:4" hidden="1" x14ac:dyDescent="0.25">
      <c r="A188" s="2">
        <v>111</v>
      </c>
      <c r="B188" s="36">
        <f t="shared" ca="1" si="72"/>
        <v>48770</v>
      </c>
      <c r="C188" s="23">
        <f t="shared" si="76"/>
        <v>19723.958333333336</v>
      </c>
      <c r="D188" s="23">
        <f t="shared" si="71"/>
        <v>103.64583333333576</v>
      </c>
    </row>
    <row r="189" spans="1:4" hidden="1" x14ac:dyDescent="0.25">
      <c r="A189" s="2">
        <v>112</v>
      </c>
      <c r="B189" s="36">
        <f t="shared" ca="1" si="72"/>
        <v>48801</v>
      </c>
      <c r="C189" s="23">
        <f t="shared" si="76"/>
        <v>19620.3125</v>
      </c>
      <c r="D189" s="23">
        <f t="shared" si="71"/>
        <v>103.64583333333212</v>
      </c>
    </row>
    <row r="190" spans="1:4" hidden="1" x14ac:dyDescent="0.25">
      <c r="A190" s="2">
        <v>113</v>
      </c>
      <c r="B190" s="36">
        <f t="shared" ca="1" si="72"/>
        <v>48832</v>
      </c>
      <c r="C190" s="23">
        <f t="shared" si="76"/>
        <v>19516.666666666668</v>
      </c>
      <c r="D190" s="23">
        <f t="shared" si="71"/>
        <v>103.64583333333212</v>
      </c>
    </row>
    <row r="191" spans="1:4" hidden="1" x14ac:dyDescent="0.25">
      <c r="A191" s="2">
        <v>114</v>
      </c>
      <c r="B191" s="36">
        <f t="shared" ca="1" si="72"/>
        <v>48862</v>
      </c>
      <c r="C191" s="23">
        <f t="shared" si="76"/>
        <v>19413.020833333336</v>
      </c>
      <c r="D191" s="23">
        <f t="shared" si="71"/>
        <v>103.64583333333576</v>
      </c>
    </row>
    <row r="192" spans="1:4" hidden="1" x14ac:dyDescent="0.25">
      <c r="A192" s="2">
        <v>115</v>
      </c>
      <c r="B192" s="36">
        <f t="shared" ca="1" si="72"/>
        <v>48893</v>
      </c>
      <c r="C192" s="23">
        <f t="shared" si="76"/>
        <v>19309.375</v>
      </c>
      <c r="D192" s="23">
        <f t="shared" si="71"/>
        <v>103.64583333333212</v>
      </c>
    </row>
    <row r="193" spans="1:4" hidden="1" x14ac:dyDescent="0.25">
      <c r="A193" s="2">
        <v>116</v>
      </c>
      <c r="B193" s="36">
        <f t="shared" ca="1" si="72"/>
        <v>48923</v>
      </c>
      <c r="C193" s="23">
        <f t="shared" si="76"/>
        <v>19205.729166666668</v>
      </c>
      <c r="D193" s="23">
        <f t="shared" si="71"/>
        <v>103.64583333333212</v>
      </c>
    </row>
    <row r="194" spans="1:4" hidden="1" x14ac:dyDescent="0.25">
      <c r="A194" s="2">
        <v>117</v>
      </c>
      <c r="B194" s="36">
        <f t="shared" ca="1" si="72"/>
        <v>48954</v>
      </c>
      <c r="C194" s="23">
        <f t="shared" si="76"/>
        <v>19102.083333333336</v>
      </c>
      <c r="D194" s="23">
        <f t="shared" si="71"/>
        <v>103.64583333333576</v>
      </c>
    </row>
    <row r="195" spans="1:4" hidden="1" x14ac:dyDescent="0.25">
      <c r="A195" s="2">
        <v>118</v>
      </c>
      <c r="B195" s="36">
        <f t="shared" ca="1" si="72"/>
        <v>48985</v>
      </c>
      <c r="C195" s="23">
        <f t="shared" si="76"/>
        <v>18998.4375</v>
      </c>
      <c r="D195" s="23">
        <f t="shared" si="71"/>
        <v>103.64583333333212</v>
      </c>
    </row>
    <row r="196" spans="1:4" hidden="1" x14ac:dyDescent="0.25">
      <c r="A196" s="2">
        <v>119</v>
      </c>
      <c r="B196" s="36">
        <f t="shared" ca="1" si="72"/>
        <v>49013</v>
      </c>
      <c r="C196" s="23">
        <f t="shared" si="76"/>
        <v>18894.791666666668</v>
      </c>
      <c r="D196" s="23">
        <f t="shared" si="71"/>
        <v>103.64583333333212</v>
      </c>
    </row>
    <row r="197" spans="1:4" hidden="1" x14ac:dyDescent="0.25">
      <c r="A197" s="2">
        <v>120</v>
      </c>
      <c r="B197" s="36">
        <f t="shared" ca="1" si="72"/>
        <v>49044</v>
      </c>
      <c r="C197" s="23">
        <f t="shared" si="76"/>
        <v>18791.145833333336</v>
      </c>
      <c r="D197" s="23">
        <f t="shared" si="71"/>
        <v>103.64583333333576</v>
      </c>
    </row>
    <row r="198" spans="1:4" hidden="1" x14ac:dyDescent="0.25">
      <c r="A198" s="2">
        <v>121</v>
      </c>
      <c r="B198" s="36">
        <f t="shared" ca="1" si="72"/>
        <v>49074</v>
      </c>
      <c r="C198" s="28">
        <f t="shared" ref="C198:C209" si="77">M36</f>
        <v>18687.5</v>
      </c>
      <c r="D198" s="23">
        <f t="shared" si="71"/>
        <v>103.64583333333212</v>
      </c>
    </row>
    <row r="199" spans="1:4" hidden="1" x14ac:dyDescent="0.25">
      <c r="A199" s="2">
        <v>122</v>
      </c>
      <c r="B199" s="36">
        <f t="shared" ca="1" si="72"/>
        <v>49105</v>
      </c>
      <c r="C199" s="28">
        <f t="shared" si="77"/>
        <v>18583.854166666668</v>
      </c>
      <c r="D199" s="23">
        <f t="shared" si="71"/>
        <v>103.64583333333212</v>
      </c>
    </row>
    <row r="200" spans="1:4" hidden="1" x14ac:dyDescent="0.25">
      <c r="A200" s="2">
        <v>123</v>
      </c>
      <c r="B200" s="36">
        <f t="shared" ca="1" si="72"/>
        <v>49135</v>
      </c>
      <c r="C200" s="28">
        <f t="shared" si="77"/>
        <v>18480.208333333336</v>
      </c>
      <c r="D200" s="23">
        <f t="shared" si="71"/>
        <v>103.64583333333576</v>
      </c>
    </row>
    <row r="201" spans="1:4" hidden="1" x14ac:dyDescent="0.25">
      <c r="A201" s="2">
        <v>124</v>
      </c>
      <c r="B201" s="36">
        <f t="shared" ca="1" si="72"/>
        <v>49166</v>
      </c>
      <c r="C201" s="28">
        <f t="shared" si="77"/>
        <v>18376.5625</v>
      </c>
      <c r="D201" s="23">
        <f t="shared" si="71"/>
        <v>103.64583333333212</v>
      </c>
    </row>
    <row r="202" spans="1:4" hidden="1" x14ac:dyDescent="0.25">
      <c r="A202" s="2">
        <v>125</v>
      </c>
      <c r="B202" s="36">
        <f t="shared" ca="1" si="72"/>
        <v>49197</v>
      </c>
      <c r="C202" s="28">
        <f t="shared" si="77"/>
        <v>18272.916666666668</v>
      </c>
      <c r="D202" s="23">
        <f t="shared" si="71"/>
        <v>103.64583333333212</v>
      </c>
    </row>
    <row r="203" spans="1:4" hidden="1" x14ac:dyDescent="0.25">
      <c r="A203" s="2">
        <v>126</v>
      </c>
      <c r="B203" s="36">
        <f t="shared" ca="1" si="72"/>
        <v>49227</v>
      </c>
      <c r="C203" s="28">
        <f t="shared" si="77"/>
        <v>18169.270833333336</v>
      </c>
      <c r="D203" s="23">
        <f t="shared" si="71"/>
        <v>103.64583333333576</v>
      </c>
    </row>
    <row r="204" spans="1:4" hidden="1" x14ac:dyDescent="0.25">
      <c r="A204" s="2">
        <v>127</v>
      </c>
      <c r="B204" s="36">
        <f t="shared" ca="1" si="72"/>
        <v>49258</v>
      </c>
      <c r="C204" s="28">
        <f t="shared" si="77"/>
        <v>18065.625</v>
      </c>
      <c r="D204" s="23">
        <f t="shared" si="71"/>
        <v>103.64583333333212</v>
      </c>
    </row>
    <row r="205" spans="1:4" hidden="1" x14ac:dyDescent="0.25">
      <c r="A205" s="2">
        <v>128</v>
      </c>
      <c r="B205" s="36">
        <f t="shared" ca="1" si="72"/>
        <v>49288</v>
      </c>
      <c r="C205" s="28">
        <f t="shared" si="77"/>
        <v>17961.979166666668</v>
      </c>
      <c r="D205" s="23">
        <f t="shared" si="71"/>
        <v>103.64583333333212</v>
      </c>
    </row>
    <row r="206" spans="1:4" hidden="1" x14ac:dyDescent="0.25">
      <c r="A206" s="2">
        <v>129</v>
      </c>
      <c r="B206" s="36">
        <f t="shared" ca="1" si="72"/>
        <v>49319</v>
      </c>
      <c r="C206" s="28">
        <f t="shared" si="77"/>
        <v>17858.333333333336</v>
      </c>
      <c r="D206" s="23">
        <f t="shared" si="71"/>
        <v>103.64583333333576</v>
      </c>
    </row>
    <row r="207" spans="1:4" hidden="1" x14ac:dyDescent="0.25">
      <c r="A207" s="2">
        <v>130</v>
      </c>
      <c r="B207" s="36">
        <f t="shared" ca="1" si="72"/>
        <v>49350</v>
      </c>
      <c r="C207" s="28">
        <f t="shared" si="77"/>
        <v>17754.6875</v>
      </c>
      <c r="D207" s="23">
        <f t="shared" ref="D207:D270" si="78">C207-C208</f>
        <v>103.64583333333212</v>
      </c>
    </row>
    <row r="208" spans="1:4" hidden="1" x14ac:dyDescent="0.25">
      <c r="A208" s="2">
        <v>131</v>
      </c>
      <c r="B208" s="36">
        <f t="shared" ref="B208:B271" ca="1" si="79">EDATE(B207,1)</f>
        <v>49378</v>
      </c>
      <c r="C208" s="28">
        <f t="shared" si="77"/>
        <v>17651.041666666668</v>
      </c>
      <c r="D208" s="23">
        <f t="shared" si="78"/>
        <v>103.64583333333212</v>
      </c>
    </row>
    <row r="209" spans="1:4" hidden="1" x14ac:dyDescent="0.25">
      <c r="A209" s="2">
        <v>132</v>
      </c>
      <c r="B209" s="36">
        <f t="shared" ca="1" si="79"/>
        <v>49409</v>
      </c>
      <c r="C209" s="28">
        <f t="shared" si="77"/>
        <v>17547.395833333336</v>
      </c>
      <c r="D209" s="23">
        <f t="shared" si="78"/>
        <v>103.64583333333576</v>
      </c>
    </row>
    <row r="210" spans="1:4" hidden="1" x14ac:dyDescent="0.25">
      <c r="A210" s="2">
        <v>133</v>
      </c>
      <c r="B210" s="36">
        <f t="shared" ca="1" si="79"/>
        <v>49439</v>
      </c>
      <c r="C210" s="28">
        <f t="shared" ref="C210:C221" si="80">P36</f>
        <v>17443.75</v>
      </c>
      <c r="D210" s="23">
        <f t="shared" si="78"/>
        <v>103.64583333333212</v>
      </c>
    </row>
    <row r="211" spans="1:4" hidden="1" x14ac:dyDescent="0.25">
      <c r="A211" s="2">
        <v>134</v>
      </c>
      <c r="B211" s="36">
        <f t="shared" ca="1" si="79"/>
        <v>49470</v>
      </c>
      <c r="C211" s="28">
        <f t="shared" si="80"/>
        <v>17340.104166666668</v>
      </c>
      <c r="D211" s="23">
        <f t="shared" si="78"/>
        <v>103.64583333333212</v>
      </c>
    </row>
    <row r="212" spans="1:4" hidden="1" x14ac:dyDescent="0.25">
      <c r="A212" s="2">
        <v>135</v>
      </c>
      <c r="B212" s="36">
        <f t="shared" ca="1" si="79"/>
        <v>49500</v>
      </c>
      <c r="C212" s="28">
        <f t="shared" si="80"/>
        <v>17236.458333333336</v>
      </c>
      <c r="D212" s="23">
        <f t="shared" si="78"/>
        <v>103.64583333333576</v>
      </c>
    </row>
    <row r="213" spans="1:4" hidden="1" x14ac:dyDescent="0.25">
      <c r="A213" s="2">
        <v>136</v>
      </c>
      <c r="B213" s="36">
        <f t="shared" ca="1" si="79"/>
        <v>49531</v>
      </c>
      <c r="C213" s="28">
        <f t="shared" si="80"/>
        <v>17132.8125</v>
      </c>
      <c r="D213" s="23">
        <f t="shared" si="78"/>
        <v>103.64583333333212</v>
      </c>
    </row>
    <row r="214" spans="1:4" hidden="1" x14ac:dyDescent="0.25">
      <c r="A214" s="2">
        <v>137</v>
      </c>
      <c r="B214" s="36">
        <f t="shared" ca="1" si="79"/>
        <v>49562</v>
      </c>
      <c r="C214" s="28">
        <f t="shared" si="80"/>
        <v>17029.166666666668</v>
      </c>
      <c r="D214" s="23">
        <f t="shared" si="78"/>
        <v>103.64583333333212</v>
      </c>
    </row>
    <row r="215" spans="1:4" hidden="1" x14ac:dyDescent="0.25">
      <c r="A215" s="2">
        <v>138</v>
      </c>
      <c r="B215" s="36">
        <f t="shared" ca="1" si="79"/>
        <v>49592</v>
      </c>
      <c r="C215" s="28">
        <f t="shared" si="80"/>
        <v>16925.520833333336</v>
      </c>
      <c r="D215" s="23">
        <f t="shared" si="78"/>
        <v>103.64583333333576</v>
      </c>
    </row>
    <row r="216" spans="1:4" hidden="1" x14ac:dyDescent="0.25">
      <c r="A216" s="2">
        <v>139</v>
      </c>
      <c r="B216" s="36">
        <f t="shared" ca="1" si="79"/>
        <v>49623</v>
      </c>
      <c r="C216" s="28">
        <f t="shared" si="80"/>
        <v>16821.875</v>
      </c>
      <c r="D216" s="23">
        <f t="shared" si="78"/>
        <v>103.64583333333212</v>
      </c>
    </row>
    <row r="217" spans="1:4" hidden="1" x14ac:dyDescent="0.25">
      <c r="A217" s="2">
        <v>140</v>
      </c>
      <c r="B217" s="36">
        <f t="shared" ca="1" si="79"/>
        <v>49653</v>
      </c>
      <c r="C217" s="28">
        <f t="shared" si="80"/>
        <v>16718.229166666668</v>
      </c>
      <c r="D217" s="23">
        <f t="shared" si="78"/>
        <v>103.64583333333212</v>
      </c>
    </row>
    <row r="218" spans="1:4" hidden="1" x14ac:dyDescent="0.25">
      <c r="A218" s="2">
        <v>141</v>
      </c>
      <c r="B218" s="36">
        <f t="shared" ca="1" si="79"/>
        <v>49684</v>
      </c>
      <c r="C218" s="28">
        <f t="shared" si="80"/>
        <v>16614.583333333336</v>
      </c>
      <c r="D218" s="23">
        <f t="shared" si="78"/>
        <v>103.64583333333576</v>
      </c>
    </row>
    <row r="219" spans="1:4" hidden="1" x14ac:dyDescent="0.25">
      <c r="A219" s="2">
        <v>142</v>
      </c>
      <c r="B219" s="36">
        <f t="shared" ca="1" si="79"/>
        <v>49715</v>
      </c>
      <c r="C219" s="28">
        <f t="shared" si="80"/>
        <v>16510.9375</v>
      </c>
      <c r="D219" s="23">
        <f t="shared" si="78"/>
        <v>103.64583333333212</v>
      </c>
    </row>
    <row r="220" spans="1:4" hidden="1" x14ac:dyDescent="0.25">
      <c r="A220" s="2">
        <v>143</v>
      </c>
      <c r="B220" s="36">
        <f t="shared" ca="1" si="79"/>
        <v>49744</v>
      </c>
      <c r="C220" s="28">
        <f t="shared" si="80"/>
        <v>16407.291666666668</v>
      </c>
      <c r="D220" s="23">
        <f t="shared" si="78"/>
        <v>103.64583333333394</v>
      </c>
    </row>
    <row r="221" spans="1:4" hidden="1" x14ac:dyDescent="0.25">
      <c r="A221" s="2">
        <v>144</v>
      </c>
      <c r="B221" s="36">
        <f t="shared" ca="1" si="79"/>
        <v>49775</v>
      </c>
      <c r="C221" s="28">
        <f t="shared" si="80"/>
        <v>16303.645833333334</v>
      </c>
      <c r="D221" s="23">
        <f t="shared" si="78"/>
        <v>103.64583333333212</v>
      </c>
    </row>
    <row r="222" spans="1:4" hidden="1" x14ac:dyDescent="0.25">
      <c r="A222" s="2">
        <v>145</v>
      </c>
      <c r="B222" s="36">
        <f t="shared" ca="1" si="79"/>
        <v>49805</v>
      </c>
      <c r="C222" s="28">
        <f t="shared" ref="C222:C233" si="81">S36</f>
        <v>16200.000000000002</v>
      </c>
      <c r="D222" s="23">
        <f t="shared" si="78"/>
        <v>103.64583333333394</v>
      </c>
    </row>
    <row r="223" spans="1:4" hidden="1" x14ac:dyDescent="0.25">
      <c r="A223" s="2">
        <v>146</v>
      </c>
      <c r="B223" s="36">
        <f t="shared" ca="1" si="79"/>
        <v>49836</v>
      </c>
      <c r="C223" s="28">
        <f t="shared" si="81"/>
        <v>16096.354166666668</v>
      </c>
      <c r="D223" s="23">
        <f t="shared" si="78"/>
        <v>103.64583333333394</v>
      </c>
    </row>
    <row r="224" spans="1:4" hidden="1" x14ac:dyDescent="0.25">
      <c r="A224" s="2">
        <v>147</v>
      </c>
      <c r="B224" s="36">
        <f t="shared" ca="1" si="79"/>
        <v>49866</v>
      </c>
      <c r="C224" s="28">
        <f t="shared" si="81"/>
        <v>15992.708333333334</v>
      </c>
      <c r="D224" s="23">
        <f t="shared" si="78"/>
        <v>103.64583333333212</v>
      </c>
    </row>
    <row r="225" spans="1:4" hidden="1" x14ac:dyDescent="0.25">
      <c r="A225" s="2">
        <v>148</v>
      </c>
      <c r="B225" s="36">
        <f t="shared" ca="1" si="79"/>
        <v>49897</v>
      </c>
      <c r="C225" s="28">
        <f t="shared" si="81"/>
        <v>15889.062500000002</v>
      </c>
      <c r="D225" s="23">
        <f t="shared" si="78"/>
        <v>103.64583333333394</v>
      </c>
    </row>
    <row r="226" spans="1:4" hidden="1" x14ac:dyDescent="0.25">
      <c r="A226" s="2">
        <v>149</v>
      </c>
      <c r="B226" s="36">
        <f t="shared" ca="1" si="79"/>
        <v>49928</v>
      </c>
      <c r="C226" s="28">
        <f t="shared" si="81"/>
        <v>15785.416666666668</v>
      </c>
      <c r="D226" s="23">
        <f t="shared" si="78"/>
        <v>103.64583333333394</v>
      </c>
    </row>
    <row r="227" spans="1:4" hidden="1" x14ac:dyDescent="0.25">
      <c r="A227" s="2">
        <v>150</v>
      </c>
      <c r="B227" s="36">
        <f t="shared" ca="1" si="79"/>
        <v>49958</v>
      </c>
      <c r="C227" s="28">
        <f t="shared" si="81"/>
        <v>15681.770833333334</v>
      </c>
      <c r="D227" s="23">
        <f t="shared" si="78"/>
        <v>103.64583333333212</v>
      </c>
    </row>
    <row r="228" spans="1:4" hidden="1" x14ac:dyDescent="0.25">
      <c r="A228" s="2">
        <v>151</v>
      </c>
      <c r="B228" s="36">
        <f t="shared" ca="1" si="79"/>
        <v>49989</v>
      </c>
      <c r="C228" s="28">
        <f t="shared" si="81"/>
        <v>15578.125000000002</v>
      </c>
      <c r="D228" s="23">
        <f t="shared" si="78"/>
        <v>103.64583333333394</v>
      </c>
    </row>
    <row r="229" spans="1:4" hidden="1" x14ac:dyDescent="0.25">
      <c r="A229" s="2">
        <v>152</v>
      </c>
      <c r="B229" s="36">
        <f t="shared" ca="1" si="79"/>
        <v>50019</v>
      </c>
      <c r="C229" s="28">
        <f t="shared" si="81"/>
        <v>15474.479166666668</v>
      </c>
      <c r="D229" s="23">
        <f t="shared" si="78"/>
        <v>103.64583333333394</v>
      </c>
    </row>
    <row r="230" spans="1:4" hidden="1" x14ac:dyDescent="0.25">
      <c r="A230" s="2">
        <v>153</v>
      </c>
      <c r="B230" s="36">
        <f t="shared" ca="1" si="79"/>
        <v>50050</v>
      </c>
      <c r="C230" s="28">
        <f t="shared" si="81"/>
        <v>15370.833333333334</v>
      </c>
      <c r="D230" s="23">
        <f t="shared" si="78"/>
        <v>103.64583333333212</v>
      </c>
    </row>
    <row r="231" spans="1:4" hidden="1" x14ac:dyDescent="0.25">
      <c r="A231" s="2">
        <v>154</v>
      </c>
      <c r="B231" s="36">
        <f t="shared" ca="1" si="79"/>
        <v>50081</v>
      </c>
      <c r="C231" s="28">
        <f t="shared" si="81"/>
        <v>15267.187500000002</v>
      </c>
      <c r="D231" s="23">
        <f t="shared" si="78"/>
        <v>103.64583333333394</v>
      </c>
    </row>
    <row r="232" spans="1:4" hidden="1" x14ac:dyDescent="0.25">
      <c r="A232" s="2">
        <v>155</v>
      </c>
      <c r="B232" s="36">
        <f t="shared" ca="1" si="79"/>
        <v>50109</v>
      </c>
      <c r="C232" s="28">
        <f t="shared" si="81"/>
        <v>15163.541666666668</v>
      </c>
      <c r="D232" s="23">
        <f t="shared" si="78"/>
        <v>103.64583333333394</v>
      </c>
    </row>
    <row r="233" spans="1:4" hidden="1" x14ac:dyDescent="0.25">
      <c r="A233" s="2">
        <v>156</v>
      </c>
      <c r="B233" s="36">
        <f t="shared" ca="1" si="79"/>
        <v>50140</v>
      </c>
      <c r="C233" s="28">
        <f t="shared" si="81"/>
        <v>15059.895833333334</v>
      </c>
      <c r="D233" s="23">
        <f t="shared" si="78"/>
        <v>103.64583333333212</v>
      </c>
    </row>
    <row r="234" spans="1:4" hidden="1" x14ac:dyDescent="0.25">
      <c r="A234" s="2">
        <v>157</v>
      </c>
      <c r="B234" s="36">
        <f t="shared" ca="1" si="79"/>
        <v>50170</v>
      </c>
      <c r="C234" s="28">
        <f t="shared" ref="C234:C245" si="82">V36</f>
        <v>14956.250000000002</v>
      </c>
      <c r="D234" s="23">
        <f t="shared" si="78"/>
        <v>103.64583333333394</v>
      </c>
    </row>
    <row r="235" spans="1:4" hidden="1" x14ac:dyDescent="0.25">
      <c r="A235" s="2">
        <v>158</v>
      </c>
      <c r="B235" s="36">
        <f t="shared" ca="1" si="79"/>
        <v>50201</v>
      </c>
      <c r="C235" s="28">
        <f t="shared" si="82"/>
        <v>14852.604166666668</v>
      </c>
      <c r="D235" s="23">
        <f t="shared" si="78"/>
        <v>103.64583333333394</v>
      </c>
    </row>
    <row r="236" spans="1:4" hidden="1" x14ac:dyDescent="0.25">
      <c r="A236" s="2">
        <v>159</v>
      </c>
      <c r="B236" s="36">
        <f t="shared" ca="1" si="79"/>
        <v>50231</v>
      </c>
      <c r="C236" s="28">
        <f t="shared" si="82"/>
        <v>14748.958333333334</v>
      </c>
      <c r="D236" s="23">
        <f t="shared" si="78"/>
        <v>103.64583333333212</v>
      </c>
    </row>
    <row r="237" spans="1:4" hidden="1" x14ac:dyDescent="0.25">
      <c r="A237" s="2">
        <v>160</v>
      </c>
      <c r="B237" s="36">
        <f t="shared" ca="1" si="79"/>
        <v>50262</v>
      </c>
      <c r="C237" s="28">
        <f t="shared" si="82"/>
        <v>14645.312500000002</v>
      </c>
      <c r="D237" s="23">
        <f t="shared" si="78"/>
        <v>103.64583333333394</v>
      </c>
    </row>
    <row r="238" spans="1:4" hidden="1" x14ac:dyDescent="0.25">
      <c r="A238" s="2">
        <v>161</v>
      </c>
      <c r="B238" s="36">
        <f t="shared" ca="1" si="79"/>
        <v>50293</v>
      </c>
      <c r="C238" s="28">
        <f t="shared" si="82"/>
        <v>14541.666666666668</v>
      </c>
      <c r="D238" s="23">
        <f t="shared" si="78"/>
        <v>103.64583333333394</v>
      </c>
    </row>
    <row r="239" spans="1:4" hidden="1" x14ac:dyDescent="0.25">
      <c r="A239" s="2">
        <v>162</v>
      </c>
      <c r="B239" s="36">
        <f t="shared" ca="1" si="79"/>
        <v>50323</v>
      </c>
      <c r="C239" s="28">
        <f t="shared" si="82"/>
        <v>14438.020833333334</v>
      </c>
      <c r="D239" s="23">
        <f t="shared" si="78"/>
        <v>103.64583333333394</v>
      </c>
    </row>
    <row r="240" spans="1:4" hidden="1" x14ac:dyDescent="0.25">
      <c r="A240" s="2">
        <v>163</v>
      </c>
      <c r="B240" s="36">
        <f t="shared" ca="1" si="79"/>
        <v>50354</v>
      </c>
      <c r="C240" s="28">
        <f t="shared" si="82"/>
        <v>14334.375</v>
      </c>
      <c r="D240" s="23">
        <f t="shared" si="78"/>
        <v>103.64583333333212</v>
      </c>
    </row>
    <row r="241" spans="1:4" hidden="1" x14ac:dyDescent="0.25">
      <c r="A241" s="2">
        <v>164</v>
      </c>
      <c r="B241" s="36">
        <f t="shared" ca="1" si="79"/>
        <v>50384</v>
      </c>
      <c r="C241" s="28">
        <f t="shared" si="82"/>
        <v>14230.729166666668</v>
      </c>
      <c r="D241" s="23">
        <f t="shared" si="78"/>
        <v>103.64583333333394</v>
      </c>
    </row>
    <row r="242" spans="1:4" hidden="1" x14ac:dyDescent="0.25">
      <c r="A242" s="2">
        <v>165</v>
      </c>
      <c r="B242" s="36">
        <f t="shared" ca="1" si="79"/>
        <v>50415</v>
      </c>
      <c r="C242" s="28">
        <f t="shared" si="82"/>
        <v>14127.083333333334</v>
      </c>
      <c r="D242" s="23">
        <f t="shared" si="78"/>
        <v>103.64583333333394</v>
      </c>
    </row>
    <row r="243" spans="1:4" hidden="1" x14ac:dyDescent="0.25">
      <c r="A243" s="2">
        <v>166</v>
      </c>
      <c r="B243" s="36">
        <f t="shared" ca="1" si="79"/>
        <v>50446</v>
      </c>
      <c r="C243" s="28">
        <f t="shared" si="82"/>
        <v>14023.4375</v>
      </c>
      <c r="D243" s="23">
        <f t="shared" si="78"/>
        <v>103.64583333333212</v>
      </c>
    </row>
    <row r="244" spans="1:4" hidden="1" x14ac:dyDescent="0.25">
      <c r="A244" s="2">
        <v>167</v>
      </c>
      <c r="B244" s="36">
        <f t="shared" ca="1" si="79"/>
        <v>50474</v>
      </c>
      <c r="C244" s="28">
        <f t="shared" si="82"/>
        <v>13919.791666666668</v>
      </c>
      <c r="D244" s="23">
        <f t="shared" si="78"/>
        <v>103.64583333333394</v>
      </c>
    </row>
    <row r="245" spans="1:4" hidden="1" x14ac:dyDescent="0.25">
      <c r="A245" s="2">
        <v>168</v>
      </c>
      <c r="B245" s="36">
        <f t="shared" ca="1" si="79"/>
        <v>50505</v>
      </c>
      <c r="C245" s="28">
        <f t="shared" si="82"/>
        <v>13816.145833333334</v>
      </c>
      <c r="D245" s="23">
        <f t="shared" si="78"/>
        <v>103.64583333333394</v>
      </c>
    </row>
    <row r="246" spans="1:4" hidden="1" x14ac:dyDescent="0.25">
      <c r="A246" s="2">
        <v>169</v>
      </c>
      <c r="B246" s="36">
        <f t="shared" ca="1" si="79"/>
        <v>50535</v>
      </c>
      <c r="C246" s="28">
        <f t="shared" ref="C246:C257" si="83">D51</f>
        <v>13712.5</v>
      </c>
      <c r="D246" s="23">
        <f t="shared" si="78"/>
        <v>103.64583333333212</v>
      </c>
    </row>
    <row r="247" spans="1:4" hidden="1" x14ac:dyDescent="0.25">
      <c r="A247" s="2">
        <v>170</v>
      </c>
      <c r="B247" s="36">
        <f t="shared" ca="1" si="79"/>
        <v>50566</v>
      </c>
      <c r="C247" s="28">
        <f t="shared" si="83"/>
        <v>13608.854166666668</v>
      </c>
      <c r="D247" s="23">
        <f t="shared" si="78"/>
        <v>103.64583333333394</v>
      </c>
    </row>
    <row r="248" spans="1:4" hidden="1" x14ac:dyDescent="0.25">
      <c r="A248" s="2">
        <v>171</v>
      </c>
      <c r="B248" s="36">
        <f t="shared" ca="1" si="79"/>
        <v>50596</v>
      </c>
      <c r="C248" s="28">
        <f t="shared" si="83"/>
        <v>13505.208333333334</v>
      </c>
      <c r="D248" s="23">
        <f t="shared" si="78"/>
        <v>103.64583333333394</v>
      </c>
    </row>
    <row r="249" spans="1:4" hidden="1" x14ac:dyDescent="0.25">
      <c r="A249" s="2">
        <v>172</v>
      </c>
      <c r="B249" s="36">
        <f t="shared" ca="1" si="79"/>
        <v>50627</v>
      </c>
      <c r="C249" s="28">
        <f t="shared" si="83"/>
        <v>13401.5625</v>
      </c>
      <c r="D249" s="23">
        <f t="shared" si="78"/>
        <v>103.64583333333212</v>
      </c>
    </row>
    <row r="250" spans="1:4" hidden="1" x14ac:dyDescent="0.25">
      <c r="A250" s="2">
        <v>173</v>
      </c>
      <c r="B250" s="36">
        <f t="shared" ca="1" si="79"/>
        <v>50658</v>
      </c>
      <c r="C250" s="28">
        <f t="shared" si="83"/>
        <v>13297.916666666668</v>
      </c>
      <c r="D250" s="23">
        <f t="shared" si="78"/>
        <v>103.64583333333394</v>
      </c>
    </row>
    <row r="251" spans="1:4" hidden="1" x14ac:dyDescent="0.25">
      <c r="A251" s="2">
        <v>174</v>
      </c>
      <c r="B251" s="36">
        <f t="shared" ca="1" si="79"/>
        <v>50688</v>
      </c>
      <c r="C251" s="28">
        <f t="shared" si="83"/>
        <v>13194.270833333334</v>
      </c>
      <c r="D251" s="23">
        <f t="shared" si="78"/>
        <v>103.64583333333394</v>
      </c>
    </row>
    <row r="252" spans="1:4" hidden="1" x14ac:dyDescent="0.25">
      <c r="A252" s="2">
        <v>175</v>
      </c>
      <c r="B252" s="36">
        <f t="shared" ca="1" si="79"/>
        <v>50719</v>
      </c>
      <c r="C252" s="28">
        <f t="shared" si="83"/>
        <v>13090.625</v>
      </c>
      <c r="D252" s="23">
        <f t="shared" si="78"/>
        <v>103.64583333333212</v>
      </c>
    </row>
    <row r="253" spans="1:4" hidden="1" x14ac:dyDescent="0.25">
      <c r="A253" s="2">
        <v>176</v>
      </c>
      <c r="B253" s="36">
        <f t="shared" ca="1" si="79"/>
        <v>50749</v>
      </c>
      <c r="C253" s="28">
        <f t="shared" si="83"/>
        <v>12986.979166666668</v>
      </c>
      <c r="D253" s="23">
        <f t="shared" si="78"/>
        <v>103.64583333333394</v>
      </c>
    </row>
    <row r="254" spans="1:4" hidden="1" x14ac:dyDescent="0.25">
      <c r="A254" s="2">
        <v>177</v>
      </c>
      <c r="B254" s="36">
        <f t="shared" ca="1" si="79"/>
        <v>50780</v>
      </c>
      <c r="C254" s="28">
        <f t="shared" si="83"/>
        <v>12883.333333333334</v>
      </c>
      <c r="D254" s="23">
        <f t="shared" si="78"/>
        <v>103.64583333333394</v>
      </c>
    </row>
    <row r="255" spans="1:4" hidden="1" x14ac:dyDescent="0.25">
      <c r="A255" s="2">
        <v>178</v>
      </c>
      <c r="B255" s="36">
        <f t="shared" ca="1" si="79"/>
        <v>50811</v>
      </c>
      <c r="C255" s="28">
        <f t="shared" si="83"/>
        <v>12779.6875</v>
      </c>
      <c r="D255" s="23">
        <f t="shared" si="78"/>
        <v>103.64583333333212</v>
      </c>
    </row>
    <row r="256" spans="1:4" hidden="1" x14ac:dyDescent="0.25">
      <c r="A256" s="2">
        <v>179</v>
      </c>
      <c r="B256" s="36">
        <f t="shared" ca="1" si="79"/>
        <v>50839</v>
      </c>
      <c r="C256" s="28">
        <f t="shared" si="83"/>
        <v>12676.041666666668</v>
      </c>
      <c r="D256" s="23">
        <f t="shared" si="78"/>
        <v>103.64583333333394</v>
      </c>
    </row>
    <row r="257" spans="1:4" hidden="1" x14ac:dyDescent="0.25">
      <c r="A257" s="2">
        <v>180</v>
      </c>
      <c r="B257" s="36">
        <f t="shared" ca="1" si="79"/>
        <v>50870</v>
      </c>
      <c r="C257" s="28">
        <f t="shared" si="83"/>
        <v>12572.395833333334</v>
      </c>
      <c r="D257" s="23">
        <f t="shared" si="78"/>
        <v>103.64583333333394</v>
      </c>
    </row>
    <row r="258" spans="1:4" hidden="1" x14ac:dyDescent="0.25">
      <c r="A258" s="2">
        <v>181</v>
      </c>
      <c r="B258" s="36">
        <f t="shared" ca="1" si="79"/>
        <v>50900</v>
      </c>
      <c r="C258" s="28">
        <f t="shared" ref="C258:C269" si="84">G51</f>
        <v>12468.75</v>
      </c>
      <c r="D258" s="23">
        <f t="shared" si="78"/>
        <v>103.64583333333212</v>
      </c>
    </row>
    <row r="259" spans="1:4" hidden="1" x14ac:dyDescent="0.25">
      <c r="A259" s="2">
        <v>182</v>
      </c>
      <c r="B259" s="36">
        <f t="shared" ca="1" si="79"/>
        <v>50931</v>
      </c>
      <c r="C259" s="28">
        <f t="shared" si="84"/>
        <v>12365.104166666668</v>
      </c>
      <c r="D259" s="23">
        <f t="shared" si="78"/>
        <v>103.64583333333394</v>
      </c>
    </row>
    <row r="260" spans="1:4" hidden="1" x14ac:dyDescent="0.25">
      <c r="A260" s="2">
        <v>183</v>
      </c>
      <c r="B260" s="36">
        <f t="shared" ca="1" si="79"/>
        <v>50961</v>
      </c>
      <c r="C260" s="28">
        <f t="shared" si="84"/>
        <v>12261.458333333334</v>
      </c>
      <c r="D260" s="23">
        <f t="shared" si="78"/>
        <v>103.64583333333394</v>
      </c>
    </row>
    <row r="261" spans="1:4" hidden="1" x14ac:dyDescent="0.25">
      <c r="A261" s="2">
        <v>184</v>
      </c>
      <c r="B261" s="36">
        <f t="shared" ca="1" si="79"/>
        <v>50992</v>
      </c>
      <c r="C261" s="28">
        <f t="shared" si="84"/>
        <v>12157.8125</v>
      </c>
      <c r="D261" s="23">
        <f t="shared" si="78"/>
        <v>103.64583333333212</v>
      </c>
    </row>
    <row r="262" spans="1:4" hidden="1" x14ac:dyDescent="0.25">
      <c r="A262" s="2">
        <v>185</v>
      </c>
      <c r="B262" s="36">
        <f t="shared" ca="1" si="79"/>
        <v>51023</v>
      </c>
      <c r="C262" s="28">
        <f t="shared" si="84"/>
        <v>12054.166666666668</v>
      </c>
      <c r="D262" s="23">
        <f t="shared" si="78"/>
        <v>103.64583333333394</v>
      </c>
    </row>
    <row r="263" spans="1:4" hidden="1" x14ac:dyDescent="0.25">
      <c r="A263" s="2">
        <v>186</v>
      </c>
      <c r="B263" s="36">
        <f t="shared" ca="1" si="79"/>
        <v>51053</v>
      </c>
      <c r="C263" s="28">
        <f t="shared" si="84"/>
        <v>11950.520833333334</v>
      </c>
      <c r="D263" s="23">
        <f t="shared" si="78"/>
        <v>103.64583333333394</v>
      </c>
    </row>
    <row r="264" spans="1:4" hidden="1" x14ac:dyDescent="0.25">
      <c r="A264" s="2">
        <v>187</v>
      </c>
      <c r="B264" s="36">
        <f t="shared" ca="1" si="79"/>
        <v>51084</v>
      </c>
      <c r="C264" s="28">
        <f t="shared" si="84"/>
        <v>11846.875</v>
      </c>
      <c r="D264" s="23">
        <f t="shared" si="78"/>
        <v>103.64583333333212</v>
      </c>
    </row>
    <row r="265" spans="1:4" hidden="1" x14ac:dyDescent="0.25">
      <c r="A265" s="2">
        <v>188</v>
      </c>
      <c r="B265" s="36">
        <f t="shared" ca="1" si="79"/>
        <v>51114</v>
      </c>
      <c r="C265" s="28">
        <f t="shared" si="84"/>
        <v>11743.229166666668</v>
      </c>
      <c r="D265" s="23">
        <f t="shared" si="78"/>
        <v>103.64583333333394</v>
      </c>
    </row>
    <row r="266" spans="1:4" hidden="1" x14ac:dyDescent="0.25">
      <c r="A266" s="2">
        <v>189</v>
      </c>
      <c r="B266" s="36">
        <f t="shared" ca="1" si="79"/>
        <v>51145</v>
      </c>
      <c r="C266" s="28">
        <f t="shared" si="84"/>
        <v>11639.583333333334</v>
      </c>
      <c r="D266" s="23">
        <f t="shared" si="78"/>
        <v>103.64583333333394</v>
      </c>
    </row>
    <row r="267" spans="1:4" hidden="1" x14ac:dyDescent="0.25">
      <c r="A267" s="2">
        <v>190</v>
      </c>
      <c r="B267" s="36">
        <f t="shared" ca="1" si="79"/>
        <v>51176</v>
      </c>
      <c r="C267" s="28">
        <f t="shared" si="84"/>
        <v>11535.9375</v>
      </c>
      <c r="D267" s="23">
        <f t="shared" si="78"/>
        <v>103.64583333333212</v>
      </c>
    </row>
    <row r="268" spans="1:4" hidden="1" x14ac:dyDescent="0.25">
      <c r="A268" s="2">
        <v>191</v>
      </c>
      <c r="B268" s="36">
        <f t="shared" ca="1" si="79"/>
        <v>51205</v>
      </c>
      <c r="C268" s="28">
        <f t="shared" si="84"/>
        <v>11432.291666666668</v>
      </c>
      <c r="D268" s="23">
        <f t="shared" si="78"/>
        <v>103.64583333333394</v>
      </c>
    </row>
    <row r="269" spans="1:4" hidden="1" x14ac:dyDescent="0.25">
      <c r="A269" s="2">
        <v>192</v>
      </c>
      <c r="B269" s="36">
        <f t="shared" ca="1" si="79"/>
        <v>51236</v>
      </c>
      <c r="C269" s="28">
        <f t="shared" si="84"/>
        <v>11328.645833333334</v>
      </c>
      <c r="D269" s="23">
        <f t="shared" si="78"/>
        <v>103.64583333333394</v>
      </c>
    </row>
    <row r="270" spans="1:4" hidden="1" x14ac:dyDescent="0.25">
      <c r="A270" s="2">
        <v>193</v>
      </c>
      <c r="B270" s="36">
        <f t="shared" ca="1" si="79"/>
        <v>51266</v>
      </c>
      <c r="C270" s="28">
        <f t="shared" ref="C270:C281" si="85">J51</f>
        <v>11225</v>
      </c>
      <c r="D270" s="23">
        <f t="shared" si="78"/>
        <v>103.64583333333212</v>
      </c>
    </row>
    <row r="271" spans="1:4" hidden="1" x14ac:dyDescent="0.25">
      <c r="A271" s="2">
        <v>194</v>
      </c>
      <c r="B271" s="36">
        <f t="shared" ca="1" si="79"/>
        <v>51297</v>
      </c>
      <c r="C271" s="28">
        <f t="shared" si="85"/>
        <v>11121.354166666668</v>
      </c>
      <c r="D271" s="23">
        <f t="shared" ref="D271:D317" si="86">C271-C272</f>
        <v>103.64583333333394</v>
      </c>
    </row>
    <row r="272" spans="1:4" hidden="1" x14ac:dyDescent="0.25">
      <c r="A272" s="2">
        <v>195</v>
      </c>
      <c r="B272" s="36">
        <f t="shared" ref="B272:B317" ca="1" si="87">EDATE(B271,1)</f>
        <v>51327</v>
      </c>
      <c r="C272" s="28">
        <f t="shared" si="85"/>
        <v>11017.708333333334</v>
      </c>
      <c r="D272" s="23">
        <f t="shared" si="86"/>
        <v>103.64583333333394</v>
      </c>
    </row>
    <row r="273" spans="1:4" hidden="1" x14ac:dyDescent="0.25">
      <c r="A273" s="2">
        <v>196</v>
      </c>
      <c r="B273" s="36">
        <f t="shared" ca="1" si="87"/>
        <v>51358</v>
      </c>
      <c r="C273" s="28">
        <f t="shared" si="85"/>
        <v>10914.0625</v>
      </c>
      <c r="D273" s="23">
        <f t="shared" si="86"/>
        <v>103.64583333333212</v>
      </c>
    </row>
    <row r="274" spans="1:4" hidden="1" x14ac:dyDescent="0.25">
      <c r="A274" s="2">
        <v>197</v>
      </c>
      <c r="B274" s="36">
        <f t="shared" ca="1" si="87"/>
        <v>51389</v>
      </c>
      <c r="C274" s="28">
        <f t="shared" si="85"/>
        <v>10810.416666666668</v>
      </c>
      <c r="D274" s="23">
        <f t="shared" si="86"/>
        <v>103.64583333333394</v>
      </c>
    </row>
    <row r="275" spans="1:4" hidden="1" x14ac:dyDescent="0.25">
      <c r="A275" s="2">
        <v>198</v>
      </c>
      <c r="B275" s="36">
        <f t="shared" ca="1" si="87"/>
        <v>51419</v>
      </c>
      <c r="C275" s="28">
        <f t="shared" si="85"/>
        <v>10706.770833333334</v>
      </c>
      <c r="D275" s="23">
        <f t="shared" si="86"/>
        <v>103.64583333333394</v>
      </c>
    </row>
    <row r="276" spans="1:4" hidden="1" x14ac:dyDescent="0.25">
      <c r="A276" s="2">
        <v>199</v>
      </c>
      <c r="B276" s="36">
        <f t="shared" ca="1" si="87"/>
        <v>51450</v>
      </c>
      <c r="C276" s="28">
        <f t="shared" si="85"/>
        <v>10603.125</v>
      </c>
      <c r="D276" s="23">
        <f t="shared" si="86"/>
        <v>103.64583333333212</v>
      </c>
    </row>
    <row r="277" spans="1:4" hidden="1" x14ac:dyDescent="0.25">
      <c r="A277" s="2">
        <v>200</v>
      </c>
      <c r="B277" s="36">
        <f t="shared" ca="1" si="87"/>
        <v>51480</v>
      </c>
      <c r="C277" s="28">
        <f t="shared" si="85"/>
        <v>10499.479166666668</v>
      </c>
      <c r="D277" s="23">
        <f t="shared" si="86"/>
        <v>103.64583333333394</v>
      </c>
    </row>
    <row r="278" spans="1:4" hidden="1" x14ac:dyDescent="0.25">
      <c r="A278" s="2">
        <v>201</v>
      </c>
      <c r="B278" s="36">
        <f t="shared" ca="1" si="87"/>
        <v>51511</v>
      </c>
      <c r="C278" s="28">
        <f t="shared" si="85"/>
        <v>10395.833333333334</v>
      </c>
      <c r="D278" s="23">
        <f t="shared" si="86"/>
        <v>103.64583333333394</v>
      </c>
    </row>
    <row r="279" spans="1:4" hidden="1" x14ac:dyDescent="0.25">
      <c r="A279" s="2">
        <v>202</v>
      </c>
      <c r="B279" s="36">
        <f t="shared" ca="1" si="87"/>
        <v>51542</v>
      </c>
      <c r="C279" s="28">
        <f t="shared" si="85"/>
        <v>10292.1875</v>
      </c>
      <c r="D279" s="23">
        <f t="shared" si="86"/>
        <v>103.64583333333212</v>
      </c>
    </row>
    <row r="280" spans="1:4" hidden="1" x14ac:dyDescent="0.25">
      <c r="A280" s="2">
        <v>203</v>
      </c>
      <c r="B280" s="36">
        <f t="shared" ca="1" si="87"/>
        <v>51570</v>
      </c>
      <c r="C280" s="28">
        <f t="shared" si="85"/>
        <v>10188.541666666668</v>
      </c>
      <c r="D280" s="23">
        <f t="shared" si="86"/>
        <v>103.64583333333394</v>
      </c>
    </row>
    <row r="281" spans="1:4" hidden="1" x14ac:dyDescent="0.25">
      <c r="A281" s="2">
        <v>204</v>
      </c>
      <c r="B281" s="36">
        <f t="shared" ca="1" si="87"/>
        <v>51601</v>
      </c>
      <c r="C281" s="28">
        <f t="shared" si="85"/>
        <v>10084.895833333334</v>
      </c>
      <c r="D281" s="23">
        <f t="shared" si="86"/>
        <v>103.64583333333394</v>
      </c>
    </row>
    <row r="282" spans="1:4" hidden="1" x14ac:dyDescent="0.25">
      <c r="A282" s="2">
        <v>205</v>
      </c>
      <c r="B282" s="36">
        <f t="shared" ca="1" si="87"/>
        <v>51631</v>
      </c>
      <c r="C282" s="28">
        <f>M51</f>
        <v>9981.25</v>
      </c>
      <c r="D282" s="23">
        <f t="shared" si="86"/>
        <v>103.64583333333212</v>
      </c>
    </row>
    <row r="283" spans="1:4" hidden="1" x14ac:dyDescent="0.25">
      <c r="A283" s="2">
        <v>206</v>
      </c>
      <c r="B283" s="36">
        <f t="shared" ca="1" si="87"/>
        <v>51662</v>
      </c>
      <c r="C283" s="28">
        <f t="shared" ref="C283:C293" si="88">M52</f>
        <v>9877.6041666666679</v>
      </c>
      <c r="D283" s="23">
        <f t="shared" si="86"/>
        <v>103.64583333333394</v>
      </c>
    </row>
    <row r="284" spans="1:4" hidden="1" x14ac:dyDescent="0.25">
      <c r="A284" s="2">
        <v>207</v>
      </c>
      <c r="B284" s="36">
        <f t="shared" ca="1" si="87"/>
        <v>51692</v>
      </c>
      <c r="C284" s="28">
        <f t="shared" si="88"/>
        <v>9773.9583333333339</v>
      </c>
      <c r="D284" s="23">
        <f t="shared" si="86"/>
        <v>103.64583333333394</v>
      </c>
    </row>
    <row r="285" spans="1:4" hidden="1" x14ac:dyDescent="0.25">
      <c r="A285" s="2">
        <v>208</v>
      </c>
      <c r="B285" s="36">
        <f t="shared" ca="1" si="87"/>
        <v>51723</v>
      </c>
      <c r="C285" s="28">
        <f t="shared" si="88"/>
        <v>9670.3125</v>
      </c>
      <c r="D285" s="23">
        <f t="shared" si="86"/>
        <v>103.64583333333212</v>
      </c>
    </row>
    <row r="286" spans="1:4" hidden="1" x14ac:dyDescent="0.25">
      <c r="A286" s="2">
        <v>209</v>
      </c>
      <c r="B286" s="36">
        <f t="shared" ca="1" si="87"/>
        <v>51754</v>
      </c>
      <c r="C286" s="28">
        <f t="shared" si="88"/>
        <v>9566.6666666666679</v>
      </c>
      <c r="D286" s="23">
        <f t="shared" si="86"/>
        <v>103.64583333333394</v>
      </c>
    </row>
    <row r="287" spans="1:4" hidden="1" x14ac:dyDescent="0.25">
      <c r="A287" s="2">
        <v>210</v>
      </c>
      <c r="B287" s="36">
        <f t="shared" ca="1" si="87"/>
        <v>51784</v>
      </c>
      <c r="C287" s="28">
        <f t="shared" si="88"/>
        <v>9463.0208333333339</v>
      </c>
      <c r="D287" s="23">
        <f t="shared" si="86"/>
        <v>103.64583333333394</v>
      </c>
    </row>
    <row r="288" spans="1:4" hidden="1" x14ac:dyDescent="0.25">
      <c r="A288" s="2">
        <v>211</v>
      </c>
      <c r="B288" s="36">
        <f t="shared" ca="1" si="87"/>
        <v>51815</v>
      </c>
      <c r="C288" s="28">
        <f t="shared" si="88"/>
        <v>9359.375</v>
      </c>
      <c r="D288" s="23">
        <f t="shared" si="86"/>
        <v>103.64583333333212</v>
      </c>
    </row>
    <row r="289" spans="1:4" hidden="1" x14ac:dyDescent="0.25">
      <c r="A289" s="2">
        <v>212</v>
      </c>
      <c r="B289" s="36">
        <f t="shared" ca="1" si="87"/>
        <v>51845</v>
      </c>
      <c r="C289" s="28">
        <f t="shared" si="88"/>
        <v>9255.7291666666679</v>
      </c>
      <c r="D289" s="23">
        <f t="shared" si="86"/>
        <v>103.64583333333394</v>
      </c>
    </row>
    <row r="290" spans="1:4" hidden="1" x14ac:dyDescent="0.25">
      <c r="A290" s="2">
        <v>213</v>
      </c>
      <c r="B290" s="36">
        <f t="shared" ca="1" si="87"/>
        <v>51876</v>
      </c>
      <c r="C290" s="28">
        <f t="shared" si="88"/>
        <v>9152.0833333333339</v>
      </c>
      <c r="D290" s="23">
        <f t="shared" si="86"/>
        <v>103.64583333333394</v>
      </c>
    </row>
    <row r="291" spans="1:4" hidden="1" x14ac:dyDescent="0.25">
      <c r="A291" s="2">
        <v>214</v>
      </c>
      <c r="B291" s="36">
        <f t="shared" ca="1" si="87"/>
        <v>51907</v>
      </c>
      <c r="C291" s="28">
        <f t="shared" si="88"/>
        <v>9048.4375</v>
      </c>
      <c r="D291" s="23">
        <f t="shared" si="86"/>
        <v>103.64583333333212</v>
      </c>
    </row>
    <row r="292" spans="1:4" hidden="1" x14ac:dyDescent="0.25">
      <c r="A292" s="2">
        <v>215</v>
      </c>
      <c r="B292" s="36">
        <f t="shared" ca="1" si="87"/>
        <v>51935</v>
      </c>
      <c r="C292" s="28">
        <f t="shared" si="88"/>
        <v>8944.7916666666679</v>
      </c>
      <c r="D292" s="23">
        <f t="shared" si="86"/>
        <v>103.64583333333394</v>
      </c>
    </row>
    <row r="293" spans="1:4" hidden="1" x14ac:dyDescent="0.25">
      <c r="A293" s="2">
        <v>216</v>
      </c>
      <c r="B293" s="36">
        <f t="shared" ca="1" si="87"/>
        <v>51966</v>
      </c>
      <c r="C293" s="28">
        <f t="shared" si="88"/>
        <v>8841.1458333333339</v>
      </c>
      <c r="D293" s="23">
        <f t="shared" si="86"/>
        <v>103.64583333333394</v>
      </c>
    </row>
    <row r="294" spans="1:4" hidden="1" x14ac:dyDescent="0.25">
      <c r="A294" s="2">
        <v>217</v>
      </c>
      <c r="B294" s="36">
        <f t="shared" ca="1" si="87"/>
        <v>51996</v>
      </c>
      <c r="C294" s="23">
        <f>P51</f>
        <v>8737.5</v>
      </c>
      <c r="D294" s="23">
        <f t="shared" si="86"/>
        <v>103.64583333333212</v>
      </c>
    </row>
    <row r="295" spans="1:4" hidden="1" x14ac:dyDescent="0.25">
      <c r="A295" s="2">
        <v>218</v>
      </c>
      <c r="B295" s="36">
        <f t="shared" ca="1" si="87"/>
        <v>52027</v>
      </c>
      <c r="C295" s="23">
        <f t="shared" ref="C295:C304" si="89">P52</f>
        <v>8633.8541666666679</v>
      </c>
      <c r="D295" s="23">
        <f t="shared" si="86"/>
        <v>103.64583333333394</v>
      </c>
    </row>
    <row r="296" spans="1:4" hidden="1" x14ac:dyDescent="0.25">
      <c r="A296" s="2">
        <v>219</v>
      </c>
      <c r="B296" s="36">
        <f t="shared" ca="1" si="87"/>
        <v>52057</v>
      </c>
      <c r="C296" s="23">
        <f t="shared" si="89"/>
        <v>8530.2083333333339</v>
      </c>
      <c r="D296" s="23">
        <f t="shared" si="86"/>
        <v>103.64583333333394</v>
      </c>
    </row>
    <row r="297" spans="1:4" hidden="1" x14ac:dyDescent="0.25">
      <c r="A297" s="2">
        <v>220</v>
      </c>
      <c r="B297" s="36">
        <f t="shared" ca="1" si="87"/>
        <v>52088</v>
      </c>
      <c r="C297" s="23">
        <f t="shared" si="89"/>
        <v>8426.5625</v>
      </c>
      <c r="D297" s="23">
        <f t="shared" si="86"/>
        <v>103.64583333333212</v>
      </c>
    </row>
    <row r="298" spans="1:4" hidden="1" x14ac:dyDescent="0.25">
      <c r="A298" s="2">
        <v>221</v>
      </c>
      <c r="B298" s="36">
        <f t="shared" ca="1" si="87"/>
        <v>52119</v>
      </c>
      <c r="C298" s="23">
        <f t="shared" si="89"/>
        <v>8322.9166666666679</v>
      </c>
      <c r="D298" s="23">
        <f t="shared" si="86"/>
        <v>103.64583333333394</v>
      </c>
    </row>
    <row r="299" spans="1:4" hidden="1" x14ac:dyDescent="0.25">
      <c r="A299" s="2">
        <v>222</v>
      </c>
      <c r="B299" s="36">
        <f t="shared" ca="1" si="87"/>
        <v>52149</v>
      </c>
      <c r="C299" s="23">
        <f t="shared" si="89"/>
        <v>8219.2708333333339</v>
      </c>
      <c r="D299" s="23">
        <f t="shared" si="86"/>
        <v>103.64583333333394</v>
      </c>
    </row>
    <row r="300" spans="1:4" hidden="1" x14ac:dyDescent="0.25">
      <c r="A300" s="2">
        <v>223</v>
      </c>
      <c r="B300" s="36">
        <f t="shared" ca="1" si="87"/>
        <v>52180</v>
      </c>
      <c r="C300" s="23">
        <f t="shared" si="89"/>
        <v>8115.625</v>
      </c>
      <c r="D300" s="23">
        <f t="shared" si="86"/>
        <v>103.64583333333303</v>
      </c>
    </row>
    <row r="301" spans="1:4" hidden="1" x14ac:dyDescent="0.25">
      <c r="A301" s="2">
        <v>224</v>
      </c>
      <c r="B301" s="36">
        <f t="shared" ca="1" si="87"/>
        <v>52210</v>
      </c>
      <c r="C301" s="23">
        <f t="shared" si="89"/>
        <v>8011.979166666667</v>
      </c>
      <c r="D301" s="23">
        <f t="shared" si="86"/>
        <v>103.64583333333303</v>
      </c>
    </row>
    <row r="302" spans="1:4" hidden="1" x14ac:dyDescent="0.25">
      <c r="A302" s="2">
        <v>225</v>
      </c>
      <c r="B302" s="36">
        <f t="shared" ca="1" si="87"/>
        <v>52241</v>
      </c>
      <c r="C302" s="23">
        <f t="shared" si="89"/>
        <v>7908.3333333333339</v>
      </c>
      <c r="D302" s="23">
        <f t="shared" si="86"/>
        <v>103.64583333333394</v>
      </c>
    </row>
    <row r="303" spans="1:4" hidden="1" x14ac:dyDescent="0.25">
      <c r="A303" s="2">
        <v>226</v>
      </c>
      <c r="B303" s="36">
        <f t="shared" ca="1" si="87"/>
        <v>52272</v>
      </c>
      <c r="C303" s="23">
        <f t="shared" si="89"/>
        <v>7804.6875</v>
      </c>
      <c r="D303" s="23">
        <f t="shared" si="86"/>
        <v>103.64583333333303</v>
      </c>
    </row>
    <row r="304" spans="1:4" hidden="1" x14ac:dyDescent="0.25">
      <c r="A304" s="2">
        <v>227</v>
      </c>
      <c r="B304" s="36">
        <f t="shared" ca="1" si="87"/>
        <v>52300</v>
      </c>
      <c r="C304" s="23">
        <f t="shared" si="89"/>
        <v>7701.041666666667</v>
      </c>
      <c r="D304" s="23">
        <f t="shared" si="86"/>
        <v>103.64583333333303</v>
      </c>
    </row>
    <row r="305" spans="1:4" hidden="1" x14ac:dyDescent="0.25">
      <c r="A305" s="2">
        <v>228</v>
      </c>
      <c r="B305" s="36">
        <f t="shared" ca="1" si="87"/>
        <v>52331</v>
      </c>
      <c r="C305" s="23">
        <f>P62</f>
        <v>7597.3958333333339</v>
      </c>
      <c r="D305" s="23">
        <f t="shared" si="86"/>
        <v>103.64583333333394</v>
      </c>
    </row>
    <row r="306" spans="1:4" hidden="1" x14ac:dyDescent="0.25">
      <c r="A306" s="2">
        <v>229</v>
      </c>
      <c r="B306" s="36">
        <f t="shared" ca="1" si="87"/>
        <v>52361</v>
      </c>
      <c r="C306" s="23">
        <f>S51</f>
        <v>7493.75</v>
      </c>
      <c r="D306" s="23">
        <f t="shared" si="86"/>
        <v>103.64583333333303</v>
      </c>
    </row>
    <row r="307" spans="1:4" hidden="1" x14ac:dyDescent="0.25">
      <c r="A307" s="2">
        <v>230</v>
      </c>
      <c r="B307" s="36">
        <f t="shared" ca="1" si="87"/>
        <v>52392</v>
      </c>
      <c r="C307" s="23">
        <f t="shared" ref="C307:C317" si="90">S52</f>
        <v>7390.104166666667</v>
      </c>
      <c r="D307" s="23">
        <f t="shared" si="86"/>
        <v>103.64583333333303</v>
      </c>
    </row>
    <row r="308" spans="1:4" hidden="1" x14ac:dyDescent="0.25">
      <c r="A308" s="2">
        <v>231</v>
      </c>
      <c r="B308" s="36">
        <f t="shared" ca="1" si="87"/>
        <v>52422</v>
      </c>
      <c r="C308" s="23">
        <f t="shared" si="90"/>
        <v>7286.4583333333339</v>
      </c>
      <c r="D308" s="23">
        <f t="shared" si="86"/>
        <v>103.64583333333394</v>
      </c>
    </row>
    <row r="309" spans="1:4" hidden="1" x14ac:dyDescent="0.25">
      <c r="A309" s="2">
        <v>232</v>
      </c>
      <c r="B309" s="36">
        <f t="shared" ca="1" si="87"/>
        <v>52453</v>
      </c>
      <c r="C309" s="23">
        <f t="shared" si="90"/>
        <v>7182.8125</v>
      </c>
      <c r="D309" s="23">
        <f t="shared" si="86"/>
        <v>103.64583333333303</v>
      </c>
    </row>
    <row r="310" spans="1:4" hidden="1" x14ac:dyDescent="0.25">
      <c r="A310" s="2">
        <v>233</v>
      </c>
      <c r="B310" s="36">
        <f t="shared" ca="1" si="87"/>
        <v>52484</v>
      </c>
      <c r="C310" s="23">
        <f t="shared" si="90"/>
        <v>7079.166666666667</v>
      </c>
      <c r="D310" s="23">
        <f t="shared" si="86"/>
        <v>103.64583333333394</v>
      </c>
    </row>
    <row r="311" spans="1:4" hidden="1" x14ac:dyDescent="0.25">
      <c r="A311" s="2">
        <v>234</v>
      </c>
      <c r="B311" s="36">
        <f t="shared" ca="1" si="87"/>
        <v>52514</v>
      </c>
      <c r="C311" s="23">
        <f t="shared" si="90"/>
        <v>6975.520833333333</v>
      </c>
      <c r="D311" s="23">
        <f t="shared" si="86"/>
        <v>103.64583333333303</v>
      </c>
    </row>
    <row r="312" spans="1:4" hidden="1" x14ac:dyDescent="0.25">
      <c r="A312" s="2">
        <v>235</v>
      </c>
      <c r="B312" s="36">
        <f t="shared" ca="1" si="87"/>
        <v>52545</v>
      </c>
      <c r="C312" s="23">
        <f t="shared" si="90"/>
        <v>6871.875</v>
      </c>
      <c r="D312" s="23">
        <f t="shared" si="86"/>
        <v>103.64583333333303</v>
      </c>
    </row>
    <row r="313" spans="1:4" hidden="1" x14ac:dyDescent="0.25">
      <c r="A313" s="2">
        <v>236</v>
      </c>
      <c r="B313" s="36">
        <f t="shared" ca="1" si="87"/>
        <v>52575</v>
      </c>
      <c r="C313" s="23">
        <f t="shared" si="90"/>
        <v>6768.229166666667</v>
      </c>
      <c r="D313" s="23">
        <f t="shared" si="86"/>
        <v>103.64583333333394</v>
      </c>
    </row>
    <row r="314" spans="1:4" hidden="1" x14ac:dyDescent="0.25">
      <c r="A314" s="2">
        <v>237</v>
      </c>
      <c r="B314" s="36">
        <f t="shared" ca="1" si="87"/>
        <v>52606</v>
      </c>
      <c r="C314" s="23">
        <f t="shared" si="90"/>
        <v>6664.583333333333</v>
      </c>
      <c r="D314" s="23">
        <f t="shared" si="86"/>
        <v>103.64583333333303</v>
      </c>
    </row>
    <row r="315" spans="1:4" hidden="1" x14ac:dyDescent="0.25">
      <c r="A315" s="2">
        <v>238</v>
      </c>
      <c r="B315" s="36">
        <f t="shared" ca="1" si="87"/>
        <v>52637</v>
      </c>
      <c r="C315" s="23">
        <f t="shared" si="90"/>
        <v>6560.9375</v>
      </c>
      <c r="D315" s="23">
        <f t="shared" si="86"/>
        <v>103.64583333333303</v>
      </c>
    </row>
    <row r="316" spans="1:4" hidden="1" x14ac:dyDescent="0.25">
      <c r="A316" s="2">
        <v>239</v>
      </c>
      <c r="B316" s="36">
        <f t="shared" ca="1" si="87"/>
        <v>52666</v>
      </c>
      <c r="C316" s="23">
        <f t="shared" si="90"/>
        <v>6457.291666666667</v>
      </c>
      <c r="D316" s="23">
        <f t="shared" si="86"/>
        <v>103.64583333333394</v>
      </c>
    </row>
    <row r="317" spans="1:4" hidden="1" x14ac:dyDescent="0.25">
      <c r="A317" s="2">
        <v>240</v>
      </c>
      <c r="B317" s="36">
        <f t="shared" ca="1" si="87"/>
        <v>52697</v>
      </c>
      <c r="C317" s="23">
        <f t="shared" si="90"/>
        <v>6353.645833333333</v>
      </c>
      <c r="D317" s="23">
        <f t="shared" si="86"/>
        <v>6353.645833333333</v>
      </c>
    </row>
    <row r="318" spans="1:4" hidden="1" x14ac:dyDescent="0.25"/>
    <row r="319" spans="1:4" hidden="1" x14ac:dyDescent="0.25"/>
    <row r="320" spans="1:4"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sheetData>
  <sheetProtection password="CA9C" sheet="1" formatCells="0" formatColumns="0" formatRows="0" insertColumns="0" insertRows="0" insertHyperlinks="0" deleteColumns="0" deleteRows="0" sort="0" autoFilter="0" pivotTables="0"/>
  <mergeCells count="70">
    <mergeCell ref="A6:G6"/>
    <mergeCell ref="H6:I6"/>
    <mergeCell ref="A1:I1"/>
    <mergeCell ref="A2:I2"/>
    <mergeCell ref="A3:I3"/>
    <mergeCell ref="A4:I4"/>
    <mergeCell ref="A5:I5"/>
    <mergeCell ref="A7:G7"/>
    <mergeCell ref="H7:I7"/>
    <mergeCell ref="A8:G8"/>
    <mergeCell ref="H8:I8"/>
    <mergeCell ref="A9:G9"/>
    <mergeCell ref="H9:I9"/>
    <mergeCell ref="A10:G10"/>
    <mergeCell ref="H10:I10"/>
    <mergeCell ref="A11:G11"/>
    <mergeCell ref="H11:I11"/>
    <mergeCell ref="A12:G12"/>
    <mergeCell ref="H12:I12"/>
    <mergeCell ref="A13:G13"/>
    <mergeCell ref="H13:I13"/>
    <mergeCell ref="J13:O13"/>
    <mergeCell ref="A14:F14"/>
    <mergeCell ref="H14:I14"/>
    <mergeCell ref="L14:N14"/>
    <mergeCell ref="A15:G15"/>
    <mergeCell ref="H15:I15"/>
    <mergeCell ref="J15:O15"/>
    <mergeCell ref="A16:G16"/>
    <mergeCell ref="H16:I16"/>
    <mergeCell ref="J16:O16"/>
    <mergeCell ref="A17:G17"/>
    <mergeCell ref="H17:I17"/>
    <mergeCell ref="J17:O17"/>
    <mergeCell ref="L18:O18"/>
    <mergeCell ref="A19:A20"/>
    <mergeCell ref="B19:D19"/>
    <mergeCell ref="E19:G19"/>
    <mergeCell ref="H19:J19"/>
    <mergeCell ref="K19:M19"/>
    <mergeCell ref="N19:P19"/>
    <mergeCell ref="Q19:S19"/>
    <mergeCell ref="T19:V19"/>
    <mergeCell ref="A34:A35"/>
    <mergeCell ref="B34:D34"/>
    <mergeCell ref="E34:G34"/>
    <mergeCell ref="H34:J34"/>
    <mergeCell ref="K34:M34"/>
    <mergeCell ref="N34:P34"/>
    <mergeCell ref="Q34:S34"/>
    <mergeCell ref="T34:V34"/>
    <mergeCell ref="A68:K68"/>
    <mergeCell ref="A49:A50"/>
    <mergeCell ref="B49:D49"/>
    <mergeCell ref="E49:G49"/>
    <mergeCell ref="H49:J49"/>
    <mergeCell ref="K49:M49"/>
    <mergeCell ref="Q49:S49"/>
    <mergeCell ref="T49:V49"/>
    <mergeCell ref="A65:H65"/>
    <mergeCell ref="A66:H66"/>
    <mergeCell ref="A67:H67"/>
    <mergeCell ref="N49:P49"/>
    <mergeCell ref="A69:K69"/>
    <mergeCell ref="A70:K70"/>
    <mergeCell ref="A72:B72"/>
    <mergeCell ref="C72:E72"/>
    <mergeCell ref="A74:B75"/>
    <mergeCell ref="C74:E74"/>
    <mergeCell ref="C75:E75"/>
  </mergeCells>
  <pageMargins left="0.82677165354330717" right="0.62992125984251968" top="0.59055118110236227" bottom="0.39370078740157483" header="0.51181102362204722" footer="0.19685039370078741"/>
  <pageSetup paperSize="9" scale="37" orientation="landscape" horizontalDpi="1200" verticalDpi="1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from>
                    <xdr:col>7</xdr:col>
                    <xdr:colOff>38100</xdr:colOff>
                    <xdr:row>12</xdr:row>
                    <xdr:rowOff>0</xdr:rowOff>
                  </from>
                  <to>
                    <xdr:col>9</xdr:col>
                    <xdr:colOff>19050</xdr:colOff>
                    <xdr:row>14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61</vt:i4>
      </vt:variant>
    </vt:vector>
  </HeadingPairs>
  <TitlesOfParts>
    <vt:vector size="71" baseType="lpstr">
      <vt:lpstr>Додаток до Паспорту_Варіант 1</vt:lpstr>
      <vt:lpstr>Дод. до Паспорту_пільгові кат.</vt:lpstr>
      <vt:lpstr>Калькулятор_загальні кат</vt:lpstr>
      <vt:lpstr>Лист1</vt:lpstr>
      <vt:lpstr>Додаток до Паспорту(буд+земля)</vt:lpstr>
      <vt:lpstr>Додаток до Паспорту_Варіант 2</vt:lpstr>
      <vt:lpstr>Додаток до Паспорту_Варіант 3</vt:lpstr>
      <vt:lpstr>Додаток до Паспорту_Варіант 4</vt:lpstr>
      <vt:lpstr>Додаток до Паспорту_Варіант 5</vt:lpstr>
      <vt:lpstr>Додаток до Паспорту_Варіант 6</vt:lpstr>
      <vt:lpstr>'Додаток до Паспорту_Варіант 1'!avans</vt:lpstr>
      <vt:lpstr>'Додаток до Паспорту_Варіант 2'!avans</vt:lpstr>
      <vt:lpstr>'Додаток до Паспорту_Варіант 3'!avans</vt:lpstr>
      <vt:lpstr>'Додаток до Паспорту_Варіант 4'!avans</vt:lpstr>
      <vt:lpstr>'Додаток до Паспорту_Варіант 5'!avans</vt:lpstr>
      <vt:lpstr>'Додаток до Паспорту_Варіант 6'!avans</vt:lpstr>
      <vt:lpstr>'Дод. до Паспорту_пільгові кат.'!avans2</vt:lpstr>
      <vt:lpstr>'Додаток до Паспорту(буд+земля)'!avans2</vt:lpstr>
      <vt:lpstr>'Калькулятор_загальні кат'!avans2</vt:lpstr>
      <vt:lpstr>'Додаток до Паспорту_Варіант 1'!data</vt:lpstr>
      <vt:lpstr>'Додаток до Паспорту_Варіант 2'!data</vt:lpstr>
      <vt:lpstr>'Додаток до Паспорту_Варіант 3'!data</vt:lpstr>
      <vt:lpstr>'Додаток до Паспорту_Варіант 4'!data</vt:lpstr>
      <vt:lpstr>'Додаток до Паспорту_Варіант 5'!data</vt:lpstr>
      <vt:lpstr>'Додаток до Паспорту_Варіант 6'!data</vt:lpstr>
      <vt:lpstr>'Дод. до Паспорту_пільгові кат.'!data2</vt:lpstr>
      <vt:lpstr>'Додаток до Паспорту(буд+земля)'!data2</vt:lpstr>
      <vt:lpstr>'Калькулятор_загальні кат'!data2</vt:lpstr>
      <vt:lpstr>'Додаток до Паспорту_Варіант 1'!PROC</vt:lpstr>
      <vt:lpstr>'Додаток до Паспорту_Варіант 2'!PROC</vt:lpstr>
      <vt:lpstr>'Додаток до Паспорту_Варіант 3'!PROC</vt:lpstr>
      <vt:lpstr>'Додаток до Паспорту_Варіант 4'!PROC</vt:lpstr>
      <vt:lpstr>'Додаток до Паспорту_Варіант 5'!PROC</vt:lpstr>
      <vt:lpstr>'Додаток до Паспорту_Варіант 6'!PROC</vt:lpstr>
      <vt:lpstr>'Дод. до Паспорту_пільгові кат.'!strok</vt:lpstr>
      <vt:lpstr>'Додаток до Паспорту(буд+земля)'!strok</vt:lpstr>
      <vt:lpstr>'Додаток до Паспорту_Варіант 1'!strok</vt:lpstr>
      <vt:lpstr>'Додаток до Паспорту_Варіант 2'!strok</vt:lpstr>
      <vt:lpstr>'Додаток до Паспорту_Варіант 3'!strok</vt:lpstr>
      <vt:lpstr>'Додаток до Паспорту_Варіант 4'!strok</vt:lpstr>
      <vt:lpstr>'Додаток до Паспорту_Варіант 5'!strok</vt:lpstr>
      <vt:lpstr>'Додаток до Паспорту_Варіант 6'!strok</vt:lpstr>
      <vt:lpstr>'Калькулятор_загальні кат'!strok</vt:lpstr>
      <vt:lpstr>'Дод. до Паспорту_пільгові кат.'!strok2</vt:lpstr>
      <vt:lpstr>'Додаток до Паспорту(буд+земля)'!strok2</vt:lpstr>
      <vt:lpstr>'Калькулятор_загальні кат'!strok2</vt:lpstr>
      <vt:lpstr>'Додаток до Паспорту_Варіант 1'!sumkred</vt:lpstr>
      <vt:lpstr>'Додаток до Паспорту_Варіант 2'!sumkred</vt:lpstr>
      <vt:lpstr>'Додаток до Паспорту_Варіант 3'!sumkred</vt:lpstr>
      <vt:lpstr>'Додаток до Паспорту_Варіант 4'!sumkred</vt:lpstr>
      <vt:lpstr>'Додаток до Паспорту_Варіант 5'!sumkred</vt:lpstr>
      <vt:lpstr>'Додаток до Паспорту_Варіант 6'!sumkred</vt:lpstr>
      <vt:lpstr>'Дод. до Паспорту_пільгові кат.'!sumkred2</vt:lpstr>
      <vt:lpstr>'Додаток до Паспорту(буд+земля)'!sumkred2</vt:lpstr>
      <vt:lpstr>'Калькулятор_загальні кат'!sumkred2</vt:lpstr>
      <vt:lpstr>'Додаток до Паспорту_Варіант 1'!sumproplat</vt:lpstr>
      <vt:lpstr>'Додаток до Паспорту_Варіант 2'!sumproplat</vt:lpstr>
      <vt:lpstr>'Додаток до Паспорту_Варіант 3'!sumproplat</vt:lpstr>
      <vt:lpstr>'Додаток до Паспорту_Варіант 4'!sumproplat</vt:lpstr>
      <vt:lpstr>'Додаток до Паспорту_Варіант 5'!sumproplat</vt:lpstr>
      <vt:lpstr>'Додаток до Паспорту_Варіант 6'!sumproplat</vt:lpstr>
      <vt:lpstr>'Дод. до Паспорту_пільгові кат.'!sumproplat2</vt:lpstr>
      <vt:lpstr>'Додаток до Паспорту(буд+земля)'!sumproplat2</vt:lpstr>
      <vt:lpstr>'Калькулятор_загальні кат'!sumproplat2</vt:lpstr>
      <vt:lpstr>'Додаток до Паспорту_Варіант 1'!Область_печати</vt:lpstr>
      <vt:lpstr>'Додаток до Паспорту_Варіант 2'!Область_печати</vt:lpstr>
      <vt:lpstr>'Додаток до Паспорту_Варіант 3'!Область_печати</vt:lpstr>
      <vt:lpstr>'Додаток до Паспорту_Варіант 4'!Область_печати</vt:lpstr>
      <vt:lpstr>'Додаток до Паспорту_Варіант 5'!Область_печати</vt:lpstr>
      <vt:lpstr>'Додаток до Паспорту_Варіант 6'!Область_печати</vt:lpstr>
      <vt:lpstr>'Калькулятор_загальні кат'!Область_печати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DZamotaev</dc:creator>
  <cp:lastModifiedBy>Хапіліна Олена Анатоліївна</cp:lastModifiedBy>
  <cp:lastPrinted>2023-07-29T21:07:20Z</cp:lastPrinted>
  <dcterms:created xsi:type="dcterms:W3CDTF">2007-05-30T09:57:41Z</dcterms:created>
  <dcterms:modified xsi:type="dcterms:W3CDTF">2024-04-10T11:31:35Z</dcterms:modified>
</cp:coreProperties>
</file>