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0" yWindow="0" windowWidth="19200" windowHeight="6900"/>
  </bookViews>
  <sheets>
    <sheet name="Калькулятор житло на умовах лоя" sheetId="4" r:id="rId1"/>
  </sheets>
  <definedNames>
    <definedName name="avans2" localSheetId="0">'Калькулятор житло на умовах лоя'!$J$7</definedName>
    <definedName name="avans2">#REF!</definedName>
    <definedName name="data2" localSheetId="0">'Калькулятор житло на умовах лоя'!$J$19</definedName>
    <definedName name="data2">#REF!</definedName>
    <definedName name="PROC2" localSheetId="0">'Калькулятор житло на умовах лоя'!#REF!</definedName>
    <definedName name="proc2">#REF!</definedName>
    <definedName name="stoimost2" localSheetId="0">#REF!</definedName>
    <definedName name="stoimost2">#REF!</definedName>
    <definedName name="strok" localSheetId="0">'Калькулятор житло на умовах лоя'!$H$8</definedName>
    <definedName name="strok2" localSheetId="0">'Калькулятор житло на умовах лоя'!$J$13</definedName>
    <definedName name="strok2">#REF!</definedName>
    <definedName name="sumkred2" localSheetId="0">'Калькулятор житло на умовах лоя'!$J$8</definedName>
    <definedName name="sumkred2">#REF!</definedName>
    <definedName name="sumproplat2" localSheetId="0">'Калькулятор житло на умовах лоя'!$J$20</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4" l="1"/>
  <c r="J17" i="4" l="1"/>
  <c r="B100" i="4" l="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C95" i="4"/>
  <c r="A20" i="4"/>
  <c r="J18" i="4"/>
  <c r="J10" i="4"/>
  <c r="J8" i="4"/>
  <c r="J20" i="4" l="1"/>
  <c r="B42" i="4"/>
  <c r="D42" i="4" s="1"/>
  <c r="B43" i="4" l="1"/>
  <c r="C42" i="4"/>
  <c r="C100" i="4"/>
  <c r="E42" i="4" l="1"/>
  <c r="B44" i="4"/>
  <c r="C43" i="4"/>
  <c r="D43" i="4" s="1"/>
  <c r="E43" i="4" l="1"/>
  <c r="C102" i="4" s="1"/>
  <c r="B45" i="4"/>
  <c r="C44" i="4"/>
  <c r="D44" i="4" s="1"/>
  <c r="C101" i="4"/>
  <c r="B46" i="4" l="1"/>
  <c r="C45" i="4"/>
  <c r="D45" i="4" s="1"/>
  <c r="E44" i="4"/>
  <c r="C103" i="4" l="1"/>
  <c r="E45" i="4"/>
  <c r="C104" i="4" s="1"/>
  <c r="B47" i="4"/>
  <c r="C46" i="4"/>
  <c r="D46" i="4" s="1"/>
  <c r="E46" i="4" l="1"/>
  <c r="C105" i="4" s="1"/>
  <c r="B48" i="4"/>
  <c r="C47" i="4"/>
  <c r="D47" i="4" s="1"/>
  <c r="B49" i="4" l="1"/>
  <c r="C48" i="4"/>
  <c r="D48" i="4" s="1"/>
  <c r="E47" i="4"/>
  <c r="C106" i="4" l="1"/>
  <c r="E48" i="4"/>
  <c r="C107" i="4" s="1"/>
  <c r="B50" i="4"/>
  <c r="C49" i="4"/>
  <c r="D49" i="4" s="1"/>
  <c r="E49" i="4" l="1"/>
  <c r="C108" i="4" s="1"/>
  <c r="B51" i="4"/>
  <c r="C50" i="4"/>
  <c r="D50" i="4" s="1"/>
  <c r="B52" i="4" l="1"/>
  <c r="C51" i="4"/>
  <c r="E50" i="4"/>
  <c r="C109" i="4" s="1"/>
  <c r="C52" i="4" l="1"/>
  <c r="D52" i="4" s="1"/>
  <c r="B53" i="4"/>
  <c r="D51" i="4"/>
  <c r="E51" i="4" s="1"/>
  <c r="C110" i="4" s="1"/>
  <c r="F42" i="4" l="1"/>
  <c r="C53" i="4"/>
  <c r="E52" i="4"/>
  <c r="C111" i="4" s="1"/>
  <c r="C54" i="4" l="1"/>
  <c r="F43" i="4"/>
  <c r="G42" i="4"/>
  <c r="H42" i="4" s="1"/>
  <c r="D53" i="4"/>
  <c r="D54" i="4" s="1"/>
  <c r="F44" i="4" l="1"/>
  <c r="G43" i="4"/>
  <c r="H43" i="4" s="1"/>
  <c r="I42" i="4"/>
  <c r="E53" i="4"/>
  <c r="I43" i="4" l="1"/>
  <c r="C114" i="4" s="1"/>
  <c r="C113" i="4"/>
  <c r="C112" i="4"/>
  <c r="E54" i="4"/>
  <c r="F45" i="4"/>
  <c r="G44" i="4"/>
  <c r="H44" i="4" s="1"/>
  <c r="I44" i="4" l="1"/>
  <c r="C115" i="4" s="1"/>
  <c r="F46" i="4"/>
  <c r="G45" i="4"/>
  <c r="H45" i="4" s="1"/>
  <c r="F47" i="4" l="1"/>
  <c r="G46" i="4"/>
  <c r="I45" i="4"/>
  <c r="F48" i="4" l="1"/>
  <c r="G47" i="4"/>
  <c r="H47" i="4" s="1"/>
  <c r="C116" i="4"/>
  <c r="H46" i="4"/>
  <c r="I46" i="4" s="1"/>
  <c r="C117" i="4" l="1"/>
  <c r="F49" i="4"/>
  <c r="G48" i="4"/>
  <c r="H48" i="4" s="1"/>
  <c r="I47" i="4"/>
  <c r="C118" i="4" s="1"/>
  <c r="F50" i="4" l="1"/>
  <c r="G49" i="4"/>
  <c r="H49" i="4" s="1"/>
  <c r="I48" i="4"/>
  <c r="C119" i="4" s="1"/>
  <c r="I49" i="4" l="1"/>
  <c r="C120" i="4" s="1"/>
  <c r="F51" i="4"/>
  <c r="G50" i="4"/>
  <c r="F52" i="4" l="1"/>
  <c r="G51" i="4"/>
  <c r="H50" i="4"/>
  <c r="I50" i="4" s="1"/>
  <c r="C121" i="4" s="1"/>
  <c r="F53" i="4" l="1"/>
  <c r="G52" i="4"/>
  <c r="H52" i="4" s="1"/>
  <c r="H51" i="4"/>
  <c r="I51" i="4" s="1"/>
  <c r="C122" i="4" s="1"/>
  <c r="J42" i="4" l="1"/>
  <c r="G53" i="4"/>
  <c r="I52" i="4"/>
  <c r="C123" i="4" s="1"/>
  <c r="G54" i="4" l="1"/>
  <c r="H53" i="4"/>
  <c r="H54" i="4" s="1"/>
  <c r="J43" i="4"/>
  <c r="K42" i="4"/>
  <c r="L42" i="4" s="1"/>
  <c r="J44" i="4" l="1"/>
  <c r="K43" i="4"/>
  <c r="L43" i="4" s="1"/>
  <c r="M42" i="4"/>
  <c r="I53" i="4"/>
  <c r="C125" i="4" l="1"/>
  <c r="M43" i="4"/>
  <c r="C126" i="4" s="1"/>
  <c r="C124" i="4"/>
  <c r="I54" i="4"/>
  <c r="J45" i="4"/>
  <c r="K44" i="4"/>
  <c r="L44" i="4" s="1"/>
  <c r="J46" i="4" l="1"/>
  <c r="K45" i="4"/>
  <c r="L45" i="4" s="1"/>
  <c r="M44" i="4"/>
  <c r="C127" i="4" s="1"/>
  <c r="M45" i="4" l="1"/>
  <c r="C128" i="4" s="1"/>
  <c r="J47" i="4"/>
  <c r="K46" i="4"/>
  <c r="J48" i="4" l="1"/>
  <c r="K47" i="4"/>
  <c r="L46" i="4"/>
  <c r="M46" i="4" s="1"/>
  <c r="C129" i="4" l="1"/>
  <c r="J49" i="4"/>
  <c r="K48" i="4"/>
  <c r="L48" i="4" s="1"/>
  <c r="L47" i="4"/>
  <c r="M47" i="4" s="1"/>
  <c r="C130" i="4" l="1"/>
  <c r="M48" i="4"/>
  <c r="C131" i="4" s="1"/>
  <c r="J50" i="4"/>
  <c r="K49" i="4"/>
  <c r="J51" i="4" l="1"/>
  <c r="K50" i="4"/>
  <c r="L49" i="4"/>
  <c r="M49" i="4" s="1"/>
  <c r="C132" i="4" s="1"/>
  <c r="J52" i="4" l="1"/>
  <c r="K51" i="4"/>
  <c r="L50" i="4"/>
  <c r="M50" i="4" s="1"/>
  <c r="C133" i="4" s="1"/>
  <c r="J53" i="4" l="1"/>
  <c r="K52" i="4"/>
  <c r="L51" i="4"/>
  <c r="M51" i="4" s="1"/>
  <c r="C134" i="4" s="1"/>
  <c r="L52" i="4" l="1"/>
  <c r="M52" i="4" s="1"/>
  <c r="C135" i="4" s="1"/>
  <c r="K53" i="4"/>
  <c r="L53" i="4" s="1"/>
  <c r="N42" i="4"/>
  <c r="L54" i="4" l="1"/>
  <c r="M53" i="4"/>
  <c r="K54" i="4"/>
  <c r="N43" i="4"/>
  <c r="O42" i="4"/>
  <c r="P42" i="4" s="1"/>
  <c r="Q42" i="4" l="1"/>
  <c r="C136" i="4"/>
  <c r="M54" i="4"/>
  <c r="N44" i="4"/>
  <c r="O43" i="4"/>
  <c r="N45" i="4" l="1"/>
  <c r="O44" i="4"/>
  <c r="P44" i="4" s="1"/>
  <c r="C137" i="4"/>
  <c r="P43" i="4"/>
  <c r="Q43" i="4" s="1"/>
  <c r="C138" i="4" l="1"/>
  <c r="N46" i="4"/>
  <c r="O45" i="4"/>
  <c r="P45" i="4" s="1"/>
  <c r="Q44" i="4"/>
  <c r="C139" i="4" s="1"/>
  <c r="N47" i="4" l="1"/>
  <c r="O46" i="4"/>
  <c r="P46" i="4" s="1"/>
  <c r="Q45" i="4"/>
  <c r="C140" i="4" s="1"/>
  <c r="N48" i="4" l="1"/>
  <c r="O47" i="4"/>
  <c r="P47" i="4" s="1"/>
  <c r="Q46" i="4"/>
  <c r="C141" i="4" s="1"/>
  <c r="Q47" i="4" l="1"/>
  <c r="N49" i="4"/>
  <c r="O48" i="4"/>
  <c r="N50" i="4" l="1"/>
  <c r="O49" i="4"/>
  <c r="P48" i="4"/>
  <c r="Q48" i="4" s="1"/>
  <c r="C143" i="4" s="1"/>
  <c r="C142" i="4"/>
  <c r="N51" i="4" l="1"/>
  <c r="O50" i="4"/>
  <c r="P49" i="4"/>
  <c r="Q49" i="4" s="1"/>
  <c r="C144" i="4" s="1"/>
  <c r="N52" i="4" l="1"/>
  <c r="O51" i="4"/>
  <c r="P51" i="4" s="1"/>
  <c r="P50" i="4"/>
  <c r="Q50" i="4" s="1"/>
  <c r="C145" i="4" s="1"/>
  <c r="Q51" i="4" l="1"/>
  <c r="C146" i="4" s="1"/>
  <c r="N53" i="4"/>
  <c r="O52" i="4"/>
  <c r="O53" i="4" l="1"/>
  <c r="P53" i="4" s="1"/>
  <c r="R42" i="4"/>
  <c r="P52" i="4"/>
  <c r="Q52" i="4" s="1"/>
  <c r="C147" i="4" s="1"/>
  <c r="P54" i="4" l="1"/>
  <c r="R43" i="4"/>
  <c r="S42" i="4"/>
  <c r="Q53" i="4"/>
  <c r="O54" i="4"/>
  <c r="R44" i="4" l="1"/>
  <c r="S43" i="4"/>
  <c r="C148" i="4"/>
  <c r="Q54" i="4"/>
  <c r="T42" i="4"/>
  <c r="U42" i="4" s="1"/>
  <c r="C149" i="4" l="1"/>
  <c r="R45" i="4"/>
  <c r="S44" i="4"/>
  <c r="T44" i="4" s="1"/>
  <c r="T43" i="4"/>
  <c r="U43" i="4" s="1"/>
  <c r="C150" i="4" l="1"/>
  <c r="R46" i="4"/>
  <c r="S45" i="4"/>
  <c r="T45" i="4" s="1"/>
  <c r="U44" i="4"/>
  <c r="C151" i="4" s="1"/>
  <c r="R47" i="4" l="1"/>
  <c r="S46" i="4"/>
  <c r="U45" i="4"/>
  <c r="C152" i="4" s="1"/>
  <c r="R48" i="4" l="1"/>
  <c r="S47" i="4"/>
  <c r="T46" i="4"/>
  <c r="U46" i="4" s="1"/>
  <c r="C153" i="4" s="1"/>
  <c r="R49" i="4" l="1"/>
  <c r="S48" i="4"/>
  <c r="T48" i="4" s="1"/>
  <c r="T47" i="4"/>
  <c r="U47" i="4" s="1"/>
  <c r="C154" i="4" l="1"/>
  <c r="U48" i="4"/>
  <c r="C155" i="4" s="1"/>
  <c r="R50" i="4"/>
  <c r="S49" i="4"/>
  <c r="T49" i="4" s="1"/>
  <c r="U49" i="4" l="1"/>
  <c r="C156" i="4" s="1"/>
  <c r="R51" i="4"/>
  <c r="S50" i="4"/>
  <c r="R52" i="4" l="1"/>
  <c r="S51" i="4"/>
  <c r="T50" i="4"/>
  <c r="U50" i="4" s="1"/>
  <c r="C157" i="4" s="1"/>
  <c r="S52" i="4" l="1"/>
  <c r="T52" i="4" s="1"/>
  <c r="R53" i="4"/>
  <c r="T51" i="4"/>
  <c r="U51" i="4" s="1"/>
  <c r="C158" i="4" s="1"/>
  <c r="S53" i="4" l="1"/>
  <c r="V42" i="4"/>
  <c r="U52" i="4"/>
  <c r="C159" i="4" s="1"/>
  <c r="S54" i="4" l="1"/>
  <c r="T53" i="4"/>
  <c r="T54" i="4" s="1"/>
  <c r="V43" i="4"/>
  <c r="W42" i="4"/>
  <c r="X42" i="4" s="1"/>
  <c r="Y42" i="4" l="1"/>
  <c r="V44" i="4"/>
  <c r="W43" i="4"/>
  <c r="U53" i="4"/>
  <c r="C161" i="4" l="1"/>
  <c r="V45" i="4"/>
  <c r="W44" i="4"/>
  <c r="X44" i="4" s="1"/>
  <c r="X43" i="4"/>
  <c r="C160" i="4"/>
  <c r="U54" i="4"/>
  <c r="Y43" i="4" l="1"/>
  <c r="Y44" i="4"/>
  <c r="C163" i="4" s="1"/>
  <c r="V46" i="4"/>
  <c r="W45" i="4"/>
  <c r="X45" i="4" s="1"/>
  <c r="Y45" i="4" l="1"/>
  <c r="C164" i="4" s="1"/>
  <c r="C162" i="4"/>
  <c r="V47" i="4"/>
  <c r="W46" i="4"/>
  <c r="V48" i="4" l="1"/>
  <c r="W47" i="4"/>
  <c r="X46" i="4"/>
  <c r="Y46" i="4" s="1"/>
  <c r="C165" i="4" l="1"/>
  <c r="V49" i="4"/>
  <c r="W48" i="4"/>
  <c r="X48" i="4" s="1"/>
  <c r="X47" i="4"/>
  <c r="Y47" i="4" s="1"/>
  <c r="C166" i="4" l="1"/>
  <c r="Y48" i="4"/>
  <c r="C167" i="4" s="1"/>
  <c r="V50" i="4"/>
  <c r="W49" i="4"/>
  <c r="X49" i="4" s="1"/>
  <c r="V51" i="4" l="1"/>
  <c r="W50" i="4"/>
  <c r="Y49" i="4"/>
  <c r="C168" i="4" s="1"/>
  <c r="V52" i="4" l="1"/>
  <c r="W51" i="4"/>
  <c r="X50" i="4"/>
  <c r="Y50" i="4" s="1"/>
  <c r="C169" i="4" s="1"/>
  <c r="V53" i="4" l="1"/>
  <c r="W52" i="4"/>
  <c r="X52" i="4" s="1"/>
  <c r="X51" i="4"/>
  <c r="Y51" i="4" s="1"/>
  <c r="C170" i="4" s="1"/>
  <c r="Y52" i="4" l="1"/>
  <c r="C171" i="4" s="1"/>
  <c r="Z42" i="4"/>
  <c r="W53" i="4"/>
  <c r="Z43" i="4" l="1"/>
  <c r="AA42" i="4"/>
  <c r="AB42" i="4" s="1"/>
  <c r="W54" i="4"/>
  <c r="X53" i="4"/>
  <c r="X54" i="4" s="1"/>
  <c r="Y53" i="4" l="1"/>
  <c r="AC42" i="4"/>
  <c r="Z44" i="4"/>
  <c r="AA43" i="4"/>
  <c r="AB43" i="4" s="1"/>
  <c r="Z45" i="4" l="1"/>
  <c r="AA44" i="4"/>
  <c r="AB44" i="4" s="1"/>
  <c r="C173" i="4"/>
  <c r="C172" i="4"/>
  <c r="Y54" i="4"/>
  <c r="AC43" i="4"/>
  <c r="C174" i="4" s="1"/>
  <c r="Z46" i="4" l="1"/>
  <c r="AA45" i="4"/>
  <c r="AB45" i="4" s="1"/>
  <c r="AC44" i="4"/>
  <c r="Z47" i="4" l="1"/>
  <c r="AA46" i="4"/>
  <c r="AB46" i="4" s="1"/>
  <c r="C175" i="4"/>
  <c r="AC45" i="4"/>
  <c r="C176" i="4" s="1"/>
  <c r="AC46" i="4" l="1"/>
  <c r="C177" i="4" s="1"/>
  <c r="Z48" i="4"/>
  <c r="AA47" i="4"/>
  <c r="AB47" i="4" s="1"/>
  <c r="Z49" i="4" l="1"/>
  <c r="AA48" i="4"/>
  <c r="AC47" i="4"/>
  <c r="C178" i="4" l="1"/>
  <c r="Z50" i="4"/>
  <c r="AA49" i="4"/>
  <c r="AB49" i="4" s="1"/>
  <c r="AB48" i="4"/>
  <c r="AC48" i="4" s="1"/>
  <c r="C179" i="4" l="1"/>
  <c r="AC49" i="4"/>
  <c r="C180" i="4" s="1"/>
  <c r="Z51" i="4"/>
  <c r="AA50" i="4"/>
  <c r="AB50" i="4" s="1"/>
  <c r="Z52" i="4" l="1"/>
  <c r="AA51" i="4"/>
  <c r="AC50" i="4"/>
  <c r="C181" i="4" s="1"/>
  <c r="AB51" i="4" l="1"/>
  <c r="AC51" i="4" s="1"/>
  <c r="C182" i="4" s="1"/>
  <c r="Z53" i="4"/>
  <c r="AA52" i="4"/>
  <c r="AB52" i="4" s="1"/>
  <c r="B57" i="4" l="1"/>
  <c r="AA53" i="4"/>
  <c r="AC52" i="4"/>
  <c r="C183" i="4" s="1"/>
  <c r="AA54" i="4" l="1"/>
  <c r="C57" i="4"/>
  <c r="B58" i="4"/>
  <c r="AB53" i="4"/>
  <c r="AB54" i="4" s="1"/>
  <c r="D57" i="4" l="1"/>
  <c r="C58" i="4"/>
  <c r="B59" i="4"/>
  <c r="AC53" i="4"/>
  <c r="C59" i="4" l="1"/>
  <c r="B60" i="4"/>
  <c r="D58" i="4"/>
  <c r="C184" i="4"/>
  <c r="AC54" i="4"/>
  <c r="E57" i="4"/>
  <c r="E58" i="4" l="1"/>
  <c r="C186" i="4" s="1"/>
  <c r="C60" i="4"/>
  <c r="B61" i="4"/>
  <c r="C185" i="4"/>
  <c r="D59" i="4"/>
  <c r="E59" i="4" l="1"/>
  <c r="C61" i="4"/>
  <c r="B62" i="4"/>
  <c r="D60" i="4"/>
  <c r="E60" i="4" s="1"/>
  <c r="C188" i="4" s="1"/>
  <c r="D61" i="4" l="1"/>
  <c r="E61" i="4" s="1"/>
  <c r="C187" i="4"/>
  <c r="C62" i="4"/>
  <c r="B63" i="4"/>
  <c r="C189" i="4" l="1"/>
  <c r="C63" i="4"/>
  <c r="B64" i="4"/>
  <c r="D62" i="4"/>
  <c r="E62" i="4" s="1"/>
  <c r="C190" i="4" l="1"/>
  <c r="D63" i="4"/>
  <c r="E63" i="4" s="1"/>
  <c r="B65" i="4"/>
  <c r="C64" i="4"/>
  <c r="D64" i="4" s="1"/>
  <c r="C191" i="4" l="1"/>
  <c r="E64" i="4"/>
  <c r="C192" i="4" s="1"/>
  <c r="B66" i="4"/>
  <c r="C65" i="4"/>
  <c r="D65" i="4" s="1"/>
  <c r="E65" i="4" l="1"/>
  <c r="C193" i="4" s="1"/>
  <c r="B67" i="4"/>
  <c r="C66" i="4"/>
  <c r="D66" i="4" s="1"/>
  <c r="E66" i="4" l="1"/>
  <c r="C194" i="4" s="1"/>
  <c r="C67" i="4"/>
  <c r="D67" i="4" s="1"/>
  <c r="B68" i="4"/>
  <c r="C68" i="4" l="1"/>
  <c r="D68" i="4" s="1"/>
  <c r="D69" i="4" s="1"/>
  <c r="F57" i="4"/>
  <c r="E67" i="4"/>
  <c r="C195" i="4" s="1"/>
  <c r="G57" i="4" l="1"/>
  <c r="F58" i="4"/>
  <c r="E68" i="4"/>
  <c r="C69" i="4"/>
  <c r="C196" i="4" l="1"/>
  <c r="E69" i="4"/>
  <c r="G58" i="4"/>
  <c r="F59" i="4"/>
  <c r="H57" i="4"/>
  <c r="I57" i="4" s="1"/>
  <c r="H58" i="4" l="1"/>
  <c r="I58" i="4" s="1"/>
  <c r="C197" i="4"/>
  <c r="G59" i="4"/>
  <c r="H59" i="4" s="1"/>
  <c r="F60" i="4"/>
  <c r="C198" i="4" l="1"/>
  <c r="G60" i="4"/>
  <c r="H60" i="4" s="1"/>
  <c r="F61" i="4"/>
  <c r="I59" i="4"/>
  <c r="C199" i="4" s="1"/>
  <c r="G61" i="4" l="1"/>
  <c r="F62" i="4"/>
  <c r="I60" i="4"/>
  <c r="G62" i="4" l="1"/>
  <c r="H62" i="4" s="1"/>
  <c r="F63" i="4"/>
  <c r="H61" i="4"/>
  <c r="I61" i="4" s="1"/>
  <c r="C200" i="4"/>
  <c r="C201" i="4" l="1"/>
  <c r="I62" i="4"/>
  <c r="C202" i="4" s="1"/>
  <c r="F64" i="4"/>
  <c r="G63" i="4"/>
  <c r="H63" i="4" s="1"/>
  <c r="I63" i="4" l="1"/>
  <c r="C203" i="4" s="1"/>
  <c r="F65" i="4"/>
  <c r="G64" i="4"/>
  <c r="H64" i="4" s="1"/>
  <c r="F66" i="4" l="1"/>
  <c r="G65" i="4"/>
  <c r="I64" i="4"/>
  <c r="C204" i="4" s="1"/>
  <c r="F67" i="4" l="1"/>
  <c r="G66" i="4"/>
  <c r="H65" i="4"/>
  <c r="I65" i="4" s="1"/>
  <c r="C205" i="4" s="1"/>
  <c r="F68" i="4" l="1"/>
  <c r="G67" i="4"/>
  <c r="H67" i="4" s="1"/>
  <c r="H66" i="4"/>
  <c r="I66" i="4" s="1"/>
  <c r="C206" i="4" s="1"/>
  <c r="I67" i="4" l="1"/>
  <c r="C207" i="4" s="1"/>
  <c r="G68" i="4"/>
  <c r="H68" i="4" s="1"/>
  <c r="H69" i="4" s="1"/>
  <c r="J57" i="4"/>
  <c r="K57" i="4" l="1"/>
  <c r="J58" i="4"/>
  <c r="I68" i="4"/>
  <c r="G69" i="4"/>
  <c r="K58" i="4" l="1"/>
  <c r="J59" i="4"/>
  <c r="L57" i="4"/>
  <c r="C208" i="4"/>
  <c r="I69" i="4"/>
  <c r="K59" i="4" l="1"/>
  <c r="J60" i="4"/>
  <c r="M57" i="4"/>
  <c r="L58" i="4"/>
  <c r="M58" i="4" s="1"/>
  <c r="C210" i="4" s="1"/>
  <c r="L59" i="4" l="1"/>
  <c r="C209" i="4"/>
  <c r="K60" i="4"/>
  <c r="J61" i="4"/>
  <c r="K61" i="4" l="1"/>
  <c r="J62" i="4"/>
  <c r="L60" i="4"/>
  <c r="M59" i="4"/>
  <c r="C211" i="4" l="1"/>
  <c r="K62" i="4"/>
  <c r="L62" i="4" s="1"/>
  <c r="J63" i="4"/>
  <c r="M60" i="4"/>
  <c r="C212" i="4" s="1"/>
  <c r="L61" i="4"/>
  <c r="M61" i="4" s="1"/>
  <c r="C213" i="4" s="1"/>
  <c r="J64" i="4" l="1"/>
  <c r="K63" i="4"/>
  <c r="M62" i="4"/>
  <c r="C214" i="4" s="1"/>
  <c r="J65" i="4" l="1"/>
  <c r="K64" i="4"/>
  <c r="L64" i="4" s="1"/>
  <c r="L63" i="4"/>
  <c r="M63" i="4" s="1"/>
  <c r="C215" i="4" l="1"/>
  <c r="M64" i="4"/>
  <c r="C216" i="4" s="1"/>
  <c r="J66" i="4"/>
  <c r="K65" i="4"/>
  <c r="J67" i="4" l="1"/>
  <c r="K66" i="4"/>
  <c r="L65" i="4"/>
  <c r="M65" i="4" s="1"/>
  <c r="C217" i="4" s="1"/>
  <c r="J68" i="4" l="1"/>
  <c r="K67" i="4"/>
  <c r="L66" i="4"/>
  <c r="M66" i="4" s="1"/>
  <c r="C218" i="4" s="1"/>
  <c r="K68" i="4" l="1"/>
  <c r="L68" i="4" s="1"/>
  <c r="N57" i="4"/>
  <c r="L67" i="4"/>
  <c r="M67" i="4" s="1"/>
  <c r="C219" i="4" s="1"/>
  <c r="L69" i="4" l="1"/>
  <c r="O57" i="4"/>
  <c r="N58" i="4"/>
  <c r="M68" i="4"/>
  <c r="K69" i="4"/>
  <c r="O58" i="4" l="1"/>
  <c r="N59" i="4"/>
  <c r="P57" i="4"/>
  <c r="C220" i="4"/>
  <c r="M69" i="4"/>
  <c r="O59" i="4" l="1"/>
  <c r="N60" i="4"/>
  <c r="Q57" i="4"/>
  <c r="P58" i="4"/>
  <c r="Q58" i="4" s="1"/>
  <c r="C222" i="4" s="1"/>
  <c r="C221" i="4" l="1"/>
  <c r="O60" i="4"/>
  <c r="P60" i="4" s="1"/>
  <c r="N61" i="4"/>
  <c r="P59" i="4"/>
  <c r="Q59" i="4" s="1"/>
  <c r="C223" i="4" l="1"/>
  <c r="O61" i="4"/>
  <c r="P61" i="4" s="1"/>
  <c r="N62" i="4"/>
  <c r="Q60" i="4"/>
  <c r="C224" i="4" s="1"/>
  <c r="O62" i="4" l="1"/>
  <c r="N63" i="4"/>
  <c r="Q61" i="4"/>
  <c r="C225" i="4" s="1"/>
  <c r="O63" i="4" l="1"/>
  <c r="N64" i="4"/>
  <c r="P62" i="4"/>
  <c r="Q62" i="4" s="1"/>
  <c r="C226" i="4" s="1"/>
  <c r="N65" i="4" l="1"/>
  <c r="O64" i="4"/>
  <c r="P63" i="4"/>
  <c r="Q63" i="4" s="1"/>
  <c r="C227" i="4" l="1"/>
  <c r="N66" i="4"/>
  <c r="O65" i="4"/>
  <c r="P65" i="4" s="1"/>
  <c r="P64" i="4"/>
  <c r="Q64" i="4" s="1"/>
  <c r="C228" i="4" s="1"/>
  <c r="N67" i="4" l="1"/>
  <c r="O66" i="4"/>
  <c r="Q65" i="4"/>
  <c r="C229" i="4" s="1"/>
  <c r="P66" i="4" l="1"/>
  <c r="Q66" i="4" s="1"/>
  <c r="C230" i="4" s="1"/>
  <c r="N68" i="4"/>
  <c r="O67" i="4"/>
  <c r="P67" i="4" s="1"/>
  <c r="O68" i="4" l="1"/>
  <c r="R57" i="4"/>
  <c r="Q67" i="4"/>
  <c r="C231" i="4" s="1"/>
  <c r="S57" i="4" l="1"/>
  <c r="R58" i="4"/>
  <c r="O69" i="4"/>
  <c r="P68" i="4"/>
  <c r="P69" i="4" s="1"/>
  <c r="Q68" i="4" l="1"/>
  <c r="S58" i="4"/>
  <c r="T58" i="4" s="1"/>
  <c r="R59" i="4"/>
  <c r="T57" i="4"/>
  <c r="C232" i="4" l="1"/>
  <c r="Q69" i="4"/>
  <c r="S59" i="4"/>
  <c r="R60" i="4"/>
  <c r="U57" i="4"/>
  <c r="U58" i="4"/>
  <c r="C234" i="4" s="1"/>
  <c r="T59" i="4" l="1"/>
  <c r="C233" i="4"/>
  <c r="S60" i="4"/>
  <c r="R61" i="4"/>
  <c r="S61" i="4" l="1"/>
  <c r="R62" i="4"/>
  <c r="T60" i="4"/>
  <c r="U59" i="4"/>
  <c r="C235" i="4" l="1"/>
  <c r="U60" i="4"/>
  <c r="C236" i="4" s="1"/>
  <c r="S62" i="4"/>
  <c r="R63" i="4"/>
  <c r="T61" i="4"/>
  <c r="U61" i="4" s="1"/>
  <c r="C237" i="4" s="1"/>
  <c r="S63" i="4" l="1"/>
  <c r="R64" i="4"/>
  <c r="T62" i="4"/>
  <c r="U62" i="4" s="1"/>
  <c r="C238" i="4" l="1"/>
  <c r="S64" i="4"/>
  <c r="R65" i="4"/>
  <c r="T63" i="4"/>
  <c r="U63" i="4" s="1"/>
  <c r="C239" i="4" l="1"/>
  <c r="T64" i="4"/>
  <c r="U64" i="4" s="1"/>
  <c r="C240" i="4" s="1"/>
  <c r="R66" i="4"/>
  <c r="S65" i="4"/>
  <c r="R67" i="4" l="1"/>
  <c r="S66" i="4"/>
  <c r="T66" i="4" s="1"/>
  <c r="T65" i="4"/>
  <c r="U65" i="4" s="1"/>
  <c r="C241" i="4" s="1"/>
  <c r="U66" i="4" l="1"/>
  <c r="C242" i="4" s="1"/>
  <c r="R68" i="4"/>
  <c r="S67" i="4"/>
  <c r="T67" i="4" l="1"/>
  <c r="U67" i="4" s="1"/>
  <c r="C243" i="4" s="1"/>
  <c r="V57" i="4"/>
  <c r="S68" i="4"/>
  <c r="T68" i="4" s="1"/>
  <c r="T69" i="4" l="1"/>
  <c r="W57" i="4"/>
  <c r="V58" i="4"/>
  <c r="U68" i="4"/>
  <c r="S69" i="4"/>
  <c r="W58" i="4" l="1"/>
  <c r="V59" i="4"/>
  <c r="X57" i="4"/>
  <c r="C244" i="4"/>
  <c r="U69" i="4"/>
  <c r="W59" i="4" l="1"/>
  <c r="V60" i="4"/>
  <c r="Y57" i="4"/>
  <c r="X58" i="4"/>
  <c r="X59" i="4" l="1"/>
  <c r="Y58" i="4"/>
  <c r="C246" i="4" s="1"/>
  <c r="C245" i="4"/>
  <c r="W60" i="4"/>
  <c r="V61" i="4"/>
  <c r="Y59" i="4" l="1"/>
  <c r="C247" i="4" s="1"/>
  <c r="X60" i="4"/>
  <c r="Y60" i="4" s="1"/>
  <c r="W61" i="4"/>
  <c r="V62" i="4"/>
  <c r="C248" i="4" l="1"/>
  <c r="X61" i="4"/>
  <c r="Y61" i="4" s="1"/>
  <c r="W62" i="4"/>
  <c r="V63" i="4"/>
  <c r="C249" i="4" l="1"/>
  <c r="V64" i="4"/>
  <c r="W63" i="4"/>
  <c r="X63" i="4" s="1"/>
  <c r="X62" i="4"/>
  <c r="Y62" i="4" s="1"/>
  <c r="C250" i="4" l="1"/>
  <c r="W64" i="4"/>
  <c r="V65" i="4"/>
  <c r="Y63" i="4"/>
  <c r="C251" i="4" s="1"/>
  <c r="W65" i="4" l="1"/>
  <c r="V66" i="4"/>
  <c r="X64" i="4"/>
  <c r="Y64" i="4" s="1"/>
  <c r="C252" i="4" s="1"/>
  <c r="V67" i="4" l="1"/>
  <c r="W66" i="4"/>
  <c r="X65" i="4"/>
  <c r="Y65" i="4" s="1"/>
  <c r="C253" i="4" s="1"/>
  <c r="V68" i="4" l="1"/>
  <c r="W67" i="4"/>
  <c r="X67" i="4" s="1"/>
  <c r="X66" i="4"/>
  <c r="Y66" i="4" s="1"/>
  <c r="C254" i="4" s="1"/>
  <c r="Y67" i="4" l="1"/>
  <c r="C255" i="4" s="1"/>
  <c r="Z57" i="4"/>
  <c r="W68" i="4"/>
  <c r="W69" i="4" l="1"/>
  <c r="AA57" i="4"/>
  <c r="Z58" i="4"/>
  <c r="X68" i="4"/>
  <c r="X69" i="4" s="1"/>
  <c r="AB57" i="4" l="1"/>
  <c r="AA58" i="4"/>
  <c r="AB58" i="4" s="1"/>
  <c r="Z59" i="4"/>
  <c r="Y68" i="4"/>
  <c r="AA59" i="4" l="1"/>
  <c r="Z60" i="4"/>
  <c r="AC57" i="4"/>
  <c r="AC58" i="4"/>
  <c r="C258" i="4" s="1"/>
  <c r="C256" i="4"/>
  <c r="Y69" i="4"/>
  <c r="AA60" i="4" l="1"/>
  <c r="Z61" i="4"/>
  <c r="C257" i="4"/>
  <c r="AB59" i="4"/>
  <c r="AA61" i="4" l="1"/>
  <c r="Z62" i="4"/>
  <c r="AB60" i="4"/>
  <c r="AC59" i="4"/>
  <c r="C259" i="4" l="1"/>
  <c r="AC60" i="4"/>
  <c r="C260" i="4" s="1"/>
  <c r="AA62" i="4"/>
  <c r="Z63" i="4"/>
  <c r="AB61" i="4"/>
  <c r="AC61" i="4" s="1"/>
  <c r="C261" i="4" s="1"/>
  <c r="Z64" i="4" l="1"/>
  <c r="AA63" i="4"/>
  <c r="AB62" i="4"/>
  <c r="AC62" i="4" s="1"/>
  <c r="C262" i="4" l="1"/>
  <c r="Z65" i="4"/>
  <c r="AA64" i="4"/>
  <c r="AB64" i="4" s="1"/>
  <c r="AB63" i="4"/>
  <c r="AC63" i="4" s="1"/>
  <c r="C263" i="4" l="1"/>
  <c r="AA65" i="4"/>
  <c r="Z66" i="4"/>
  <c r="AC64" i="4"/>
  <c r="C264" i="4" s="1"/>
  <c r="AA66" i="4" l="1"/>
  <c r="Z67" i="4"/>
  <c r="AB65" i="4"/>
  <c r="AC65" i="4" s="1"/>
  <c r="C265" i="4" s="1"/>
  <c r="Z68" i="4" l="1"/>
  <c r="AA67" i="4"/>
  <c r="AB66" i="4"/>
  <c r="AC66" i="4" s="1"/>
  <c r="C266" i="4" s="1"/>
  <c r="AA68" i="4" l="1"/>
  <c r="AB68" i="4" s="1"/>
  <c r="B72" i="4"/>
  <c r="AB67" i="4"/>
  <c r="AC67" i="4" s="1"/>
  <c r="C267" i="4" s="1"/>
  <c r="AB69" i="4" l="1"/>
  <c r="B73" i="4"/>
  <c r="C72" i="4"/>
  <c r="AC68" i="4"/>
  <c r="AA69" i="4"/>
  <c r="B74" i="4" l="1"/>
  <c r="C73" i="4"/>
  <c r="D73" i="4" s="1"/>
  <c r="C268" i="4"/>
  <c r="AC69" i="4"/>
  <c r="D72" i="4"/>
  <c r="E73" i="4" l="1"/>
  <c r="C270" i="4" s="1"/>
  <c r="B75" i="4"/>
  <c r="C74" i="4"/>
  <c r="E72" i="4"/>
  <c r="C269" i="4" l="1"/>
  <c r="B76" i="4"/>
  <c r="C75" i="4"/>
  <c r="D74" i="4"/>
  <c r="E74" i="4" l="1"/>
  <c r="B77" i="4"/>
  <c r="C76" i="4"/>
  <c r="D75" i="4"/>
  <c r="C271" i="4" l="1"/>
  <c r="E75" i="4"/>
  <c r="C272" i="4" s="1"/>
  <c r="B78" i="4"/>
  <c r="C77" i="4"/>
  <c r="D76" i="4"/>
  <c r="E76" i="4" s="1"/>
  <c r="C273" i="4" l="1"/>
  <c r="C78" i="4"/>
  <c r="D78" i="4" s="1"/>
  <c r="B79" i="4"/>
  <c r="D77" i="4"/>
  <c r="E77" i="4" s="1"/>
  <c r="C274" i="4" l="1"/>
  <c r="C79" i="4"/>
  <c r="B80" i="4"/>
  <c r="E78" i="4"/>
  <c r="C275" i="4" s="1"/>
  <c r="D79" i="4" l="1"/>
  <c r="E79" i="4" s="1"/>
  <c r="C276" i="4" s="1"/>
  <c r="B81" i="4"/>
  <c r="C80" i="4"/>
  <c r="D80" i="4" s="1"/>
  <c r="E80" i="4" l="1"/>
  <c r="C277" i="4" s="1"/>
  <c r="B82" i="4"/>
  <c r="C81" i="4"/>
  <c r="B83" i="4" l="1"/>
  <c r="C82" i="4"/>
  <c r="D81" i="4"/>
  <c r="E81" i="4" s="1"/>
  <c r="C278" i="4" s="1"/>
  <c r="F72" i="4" l="1"/>
  <c r="C83" i="4"/>
  <c r="D82" i="4"/>
  <c r="E82" i="4" s="1"/>
  <c r="C279" i="4" s="1"/>
  <c r="C84" i="4" l="1"/>
  <c r="G72" i="4"/>
  <c r="F73" i="4"/>
  <c r="D83" i="4"/>
  <c r="D84" i="4" s="1"/>
  <c r="H72" i="4" l="1"/>
  <c r="F74" i="4"/>
  <c r="G73" i="4"/>
  <c r="E83" i="4"/>
  <c r="F75" i="4" l="1"/>
  <c r="G74" i="4"/>
  <c r="H73" i="4"/>
  <c r="I73" i="4" s="1"/>
  <c r="C282" i="4" s="1"/>
  <c r="C280" i="4"/>
  <c r="E84" i="4"/>
  <c r="I72" i="4"/>
  <c r="F76" i="4" l="1"/>
  <c r="G75" i="4"/>
  <c r="C281" i="4"/>
  <c r="H74" i="4"/>
  <c r="I74" i="4" s="1"/>
  <c r="C283" i="4" l="1"/>
  <c r="F77" i="4"/>
  <c r="G76" i="4"/>
  <c r="H76" i="4" s="1"/>
  <c r="H75" i="4"/>
  <c r="I75" i="4" s="1"/>
  <c r="C284" i="4" l="1"/>
  <c r="I76" i="4"/>
  <c r="C285" i="4" s="1"/>
  <c r="F78" i="4"/>
  <c r="G77" i="4"/>
  <c r="F79" i="4" l="1"/>
  <c r="G78" i="4"/>
  <c r="H77" i="4"/>
  <c r="I77" i="4" s="1"/>
  <c r="C286" i="4" l="1"/>
  <c r="G79" i="4"/>
  <c r="H79" i="4" s="1"/>
  <c r="F80" i="4"/>
  <c r="H78" i="4"/>
  <c r="I78" i="4" s="1"/>
  <c r="C287" i="4" s="1"/>
  <c r="G80" i="4" l="1"/>
  <c r="F81" i="4"/>
  <c r="I79" i="4"/>
  <c r="C288" i="4" s="1"/>
  <c r="F82" i="4" l="1"/>
  <c r="G81" i="4"/>
  <c r="H80" i="4"/>
  <c r="I80" i="4" s="1"/>
  <c r="C289" i="4" s="1"/>
  <c r="F83" i="4" l="1"/>
  <c r="G82" i="4"/>
  <c r="H81" i="4"/>
  <c r="I81" i="4" s="1"/>
  <c r="C290" i="4" s="1"/>
  <c r="J72" i="4" l="1"/>
  <c r="G83" i="4"/>
  <c r="H82" i="4"/>
  <c r="I82" i="4" s="1"/>
  <c r="C291" i="4" s="1"/>
  <c r="G84" i="4" l="1"/>
  <c r="K72" i="4"/>
  <c r="J73" i="4"/>
  <c r="H83" i="4"/>
  <c r="H84" i="4" s="1"/>
  <c r="L72" i="4" l="1"/>
  <c r="K73" i="4"/>
  <c r="L73" i="4" s="1"/>
  <c r="J74" i="4"/>
  <c r="I83" i="4"/>
  <c r="J75" i="4" l="1"/>
  <c r="K74" i="4"/>
  <c r="M72" i="4"/>
  <c r="M73" i="4"/>
  <c r="C294" i="4" s="1"/>
  <c r="C292" i="4"/>
  <c r="I84" i="4"/>
  <c r="J76" i="4" l="1"/>
  <c r="K75" i="4"/>
  <c r="C293" i="4"/>
  <c r="L74" i="4"/>
  <c r="J77" i="4" l="1"/>
  <c r="K76" i="4"/>
  <c r="L75" i="4"/>
  <c r="M75" i="4" s="1"/>
  <c r="C296" i="4" s="1"/>
  <c r="M74" i="4"/>
  <c r="C295" i="4" l="1"/>
  <c r="J78" i="4"/>
  <c r="K77" i="4"/>
  <c r="L76" i="4"/>
  <c r="M76" i="4" s="1"/>
  <c r="C297" i="4" l="1"/>
  <c r="J79" i="4"/>
  <c r="K78" i="4"/>
  <c r="L78" i="4" s="1"/>
  <c r="L77" i="4"/>
  <c r="M77" i="4" s="1"/>
  <c r="C298" i="4" l="1"/>
  <c r="M78" i="4"/>
  <c r="C299" i="4" s="1"/>
  <c r="J80" i="4"/>
  <c r="K79" i="4"/>
  <c r="L79" i="4" s="1"/>
  <c r="M79" i="4" l="1"/>
  <c r="C300" i="4" s="1"/>
  <c r="K80" i="4"/>
  <c r="L80" i="4" s="1"/>
  <c r="J81" i="4"/>
  <c r="M80" i="4" l="1"/>
  <c r="C301" i="4" s="1"/>
  <c r="K81" i="4"/>
  <c r="J82" i="4"/>
  <c r="J83" i="4" l="1"/>
  <c r="K82" i="4"/>
  <c r="L81" i="4"/>
  <c r="M81" i="4" s="1"/>
  <c r="C302" i="4" s="1"/>
  <c r="K83" i="4" l="1"/>
  <c r="N72" i="4"/>
  <c r="L82" i="4"/>
  <c r="M82" i="4" s="1"/>
  <c r="C303" i="4" s="1"/>
  <c r="K84" i="4" l="1"/>
  <c r="L83" i="4"/>
  <c r="L84" i="4" s="1"/>
  <c r="N73" i="4"/>
  <c r="O72" i="4"/>
  <c r="P72" i="4" s="1"/>
  <c r="Q72" i="4" l="1"/>
  <c r="O73" i="4"/>
  <c r="N74" i="4"/>
  <c r="M83" i="4"/>
  <c r="P73" i="4" l="1"/>
  <c r="O74" i="4"/>
  <c r="P74" i="4" s="1"/>
  <c r="N75" i="4"/>
  <c r="C305" i="4"/>
  <c r="C304" i="4"/>
  <c r="M84" i="4"/>
  <c r="N76" i="4" l="1"/>
  <c r="O75" i="4"/>
  <c r="P75" i="4" s="1"/>
  <c r="Q74" i="4"/>
  <c r="C307" i="4" s="1"/>
  <c r="Q73" i="4"/>
  <c r="C306" i="4" l="1"/>
  <c r="Q75" i="4"/>
  <c r="C308" i="4" s="1"/>
  <c r="N77" i="4"/>
  <c r="O76" i="4"/>
  <c r="N78" i="4" l="1"/>
  <c r="O77" i="4"/>
  <c r="P77" i="4" s="1"/>
  <c r="P76" i="4"/>
  <c r="Q76" i="4" s="1"/>
  <c r="C309" i="4" l="1"/>
  <c r="N79" i="4"/>
  <c r="O78" i="4"/>
  <c r="P78" i="4" s="1"/>
  <c r="Q77" i="4"/>
  <c r="C310" i="4" s="1"/>
  <c r="N80" i="4" l="1"/>
  <c r="O79" i="4"/>
  <c r="Q78" i="4"/>
  <c r="C311" i="4" s="1"/>
  <c r="N81" i="4" l="1"/>
  <c r="O80" i="4"/>
  <c r="P79" i="4"/>
  <c r="Q79" i="4" s="1"/>
  <c r="C312" i="4" s="1"/>
  <c r="O81" i="4" l="1"/>
  <c r="N82" i="4"/>
  <c r="P80" i="4"/>
  <c r="Q80" i="4" s="1"/>
  <c r="C313" i="4" s="1"/>
  <c r="O82" i="4" l="1"/>
  <c r="N83" i="4"/>
  <c r="P81" i="4"/>
  <c r="Q81" i="4" s="1"/>
  <c r="C314" i="4" s="1"/>
  <c r="O83" i="4" l="1"/>
  <c r="R72" i="4"/>
  <c r="P82" i="4"/>
  <c r="Q82" i="4" s="1"/>
  <c r="C315" i="4" s="1"/>
  <c r="R73" i="4" l="1"/>
  <c r="S72" i="4"/>
  <c r="O84" i="4"/>
  <c r="P83" i="4"/>
  <c r="P84" i="4" s="1"/>
  <c r="Q83" i="4" l="1"/>
  <c r="C316" i="4" s="1"/>
  <c r="R74" i="4"/>
  <c r="S73" i="4"/>
  <c r="T72" i="4"/>
  <c r="U72" i="4" s="1"/>
  <c r="Q84" i="4" l="1"/>
  <c r="C317" i="4"/>
  <c r="S74" i="4"/>
  <c r="R75" i="4"/>
  <c r="T73" i="4"/>
  <c r="U73" i="4" s="1"/>
  <c r="C318" i="4" l="1"/>
  <c r="S75" i="4"/>
  <c r="R76" i="4"/>
  <c r="T74" i="4"/>
  <c r="U74" i="4" l="1"/>
  <c r="T75" i="4"/>
  <c r="U75" i="4" s="1"/>
  <c r="C320" i="4" s="1"/>
  <c r="R77" i="4"/>
  <c r="S76" i="4"/>
  <c r="T76" i="4" s="1"/>
  <c r="R78" i="4" l="1"/>
  <c r="S77" i="4"/>
  <c r="C319" i="4"/>
  <c r="U76" i="4"/>
  <c r="C321" i="4" s="1"/>
  <c r="R79" i="4" l="1"/>
  <c r="S78" i="4"/>
  <c r="T78" i="4" s="1"/>
  <c r="T77" i="4"/>
  <c r="U77" i="4" s="1"/>
  <c r="C322" i="4" l="1"/>
  <c r="R80" i="4"/>
  <c r="S79" i="4"/>
  <c r="T79" i="4" s="1"/>
  <c r="U78" i="4"/>
  <c r="C323" i="4" s="1"/>
  <c r="R81" i="4" l="1"/>
  <c r="S80" i="4"/>
  <c r="U79" i="4"/>
  <c r="C324" i="4" s="1"/>
  <c r="R82" i="4" l="1"/>
  <c r="S81" i="4"/>
  <c r="T81" i="4" s="1"/>
  <c r="T80" i="4"/>
  <c r="U80" i="4" s="1"/>
  <c r="C325" i="4" s="1"/>
  <c r="S82" i="4" l="1"/>
  <c r="R83" i="4"/>
  <c r="U81" i="4"/>
  <c r="C326" i="4" s="1"/>
  <c r="V72" i="4" l="1"/>
  <c r="S83" i="4"/>
  <c r="T82" i="4"/>
  <c r="U82" i="4" s="1"/>
  <c r="C327" i="4" s="1"/>
  <c r="S84" i="4" l="1"/>
  <c r="V73" i="4"/>
  <c r="W72" i="4"/>
  <c r="X72" i="4" s="1"/>
  <c r="T83" i="4"/>
  <c r="T84" i="4" s="1"/>
  <c r="V74" i="4" l="1"/>
  <c r="W73" i="4"/>
  <c r="Y72" i="4"/>
  <c r="U83" i="4"/>
  <c r="V75" i="4" l="1"/>
  <c r="W74" i="4"/>
  <c r="X73" i="4"/>
  <c r="C329" i="4"/>
  <c r="C328" i="4"/>
  <c r="U84" i="4"/>
  <c r="W75" i="4" l="1"/>
  <c r="V76" i="4"/>
  <c r="X74" i="4"/>
  <c r="Y74" i="4" s="1"/>
  <c r="C331" i="4" s="1"/>
  <c r="Y73" i="4"/>
  <c r="C330" i="4" l="1"/>
  <c r="X75" i="4"/>
  <c r="Y75" i="4" s="1"/>
  <c r="W76" i="4"/>
  <c r="V77" i="4"/>
  <c r="C332" i="4" l="1"/>
  <c r="V78" i="4"/>
  <c r="W77" i="4"/>
  <c r="X77" i="4" s="1"/>
  <c r="X76" i="4"/>
  <c r="Y76" i="4" s="1"/>
  <c r="C333" i="4" l="1"/>
  <c r="V79" i="4"/>
  <c r="W78" i="4"/>
  <c r="X78" i="4" s="1"/>
  <c r="Y77" i="4"/>
  <c r="C334" i="4" s="1"/>
  <c r="V80" i="4" l="1"/>
  <c r="W79" i="4"/>
  <c r="Y78" i="4"/>
  <c r="C335" i="4" s="1"/>
  <c r="V81" i="4" l="1"/>
  <c r="W80" i="4"/>
  <c r="X80" i="4" s="1"/>
  <c r="X79" i="4"/>
  <c r="Y79" i="4" s="1"/>
  <c r="C336" i="4" s="1"/>
  <c r="V82" i="4" l="1"/>
  <c r="W81" i="4"/>
  <c r="Y80" i="4"/>
  <c r="C337" i="4" s="1"/>
  <c r="V83" i="4" l="1"/>
  <c r="W82" i="4"/>
  <c r="X82" i="4" s="1"/>
  <c r="X81" i="4"/>
  <c r="Y81" i="4" s="1"/>
  <c r="C338" i="4" s="1"/>
  <c r="Z72" i="4" l="1"/>
  <c r="W83" i="4"/>
  <c r="X83" i="4" s="1"/>
  <c r="X84" i="4" s="1"/>
  <c r="Y82" i="4"/>
  <c r="C339" i="4" s="1"/>
  <c r="Y83" i="4" l="1"/>
  <c r="W84" i="4"/>
  <c r="Z73" i="4"/>
  <c r="AA72" i="4"/>
  <c r="AB72" i="4" s="1"/>
  <c r="AC72" i="4" l="1"/>
  <c r="C340" i="4"/>
  <c r="K90" i="4" s="1"/>
  <c r="Y84" i="4"/>
  <c r="Z74" i="4"/>
  <c r="AA73" i="4"/>
  <c r="AC73" i="4" s="1"/>
  <c r="AB73" i="4" l="1"/>
  <c r="Z75" i="4"/>
  <c r="AA74" i="4"/>
  <c r="AC74" i="4" s="1"/>
  <c r="AB74" i="4" l="1"/>
  <c r="Z76" i="4"/>
  <c r="AA75" i="4"/>
  <c r="AC75" i="4" s="1"/>
  <c r="AB75" i="4" l="1"/>
  <c r="AA76" i="4"/>
  <c r="AC76" i="4" s="1"/>
  <c r="Z77" i="4"/>
  <c r="AB76" i="4" l="1"/>
  <c r="AA77" i="4"/>
  <c r="AC77" i="4" s="1"/>
  <c r="Z78" i="4"/>
  <c r="AB77" i="4" l="1"/>
  <c r="Z79" i="4"/>
  <c r="AA78" i="4"/>
  <c r="AC78" i="4" s="1"/>
  <c r="Z80" i="4" l="1"/>
  <c r="AA79" i="4"/>
  <c r="AC79" i="4" s="1"/>
  <c r="AB78" i="4"/>
  <c r="Z81" i="4" l="1"/>
  <c r="AA80" i="4"/>
  <c r="AC80" i="4" s="1"/>
  <c r="AB79" i="4"/>
  <c r="Z82" i="4" l="1"/>
  <c r="AA81" i="4"/>
  <c r="AC81" i="4" s="1"/>
  <c r="AB80" i="4"/>
  <c r="Z83" i="4" l="1"/>
  <c r="AA82" i="4"/>
  <c r="AC82" i="4" s="1"/>
  <c r="AB81" i="4"/>
  <c r="AA83" i="4" l="1"/>
  <c r="AB82" i="4"/>
  <c r="AC83" i="4" l="1"/>
  <c r="AC84" i="4" s="1"/>
  <c r="K89" i="4" s="1"/>
  <c r="AA84" i="4"/>
  <c r="K87" i="4" s="1"/>
  <c r="AB83" i="4"/>
  <c r="AB84" i="4" s="1"/>
  <c r="K88" i="4" s="1"/>
  <c r="K86" i="4" l="1"/>
</calcChain>
</file>

<file path=xl/sharedStrings.xml><?xml version="1.0" encoding="utf-8"?>
<sst xmlns="http://schemas.openxmlformats.org/spreadsheetml/2006/main" count="203" uniqueCount="94">
  <si>
    <t>ПІБ, підпис.</t>
  </si>
  <si>
    <t>Підпис споживача:</t>
  </si>
  <si>
    <t>Дата надання інформації:</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</si>
  <si>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</si>
  <si>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</si>
  <si>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</si>
  <si>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 річних</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</si>
  <si>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</si>
  <si>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Усього</t>
  </si>
  <si>
    <t>12 міс.</t>
  </si>
  <si>
    <t>11.міс</t>
  </si>
  <si>
    <t>10.міс.</t>
  </si>
  <si>
    <t>9.міс.</t>
  </si>
  <si>
    <t>8.міс</t>
  </si>
  <si>
    <t>7.міс.</t>
  </si>
  <si>
    <t>6.міс.</t>
  </si>
  <si>
    <t>5.міс</t>
  </si>
  <si>
    <t>4. міс.</t>
  </si>
  <si>
    <t>3 міс.</t>
  </si>
  <si>
    <t>2.міс</t>
  </si>
  <si>
    <t>1 міс.</t>
  </si>
  <si>
    <t>Загальний платіж</t>
  </si>
  <si>
    <t>Додаткові платежі на користь Банку/третіх осіб</t>
  </si>
  <si>
    <t>Проценти до сплати</t>
  </si>
  <si>
    <t>Залишок по кредиту</t>
  </si>
  <si>
    <t>21 - й рік</t>
  </si>
  <si>
    <t>20 - й рік</t>
  </si>
  <si>
    <t>19 - й рік</t>
  </si>
  <si>
    <t>18 - й рік</t>
  </si>
  <si>
    <t>17 - й рік</t>
  </si>
  <si>
    <t>16 - й рік</t>
  </si>
  <si>
    <t>15 - й рік</t>
  </si>
  <si>
    <t>Місяць</t>
  </si>
  <si>
    <t>14 - й рік</t>
  </si>
  <si>
    <t>13 - й рік</t>
  </si>
  <si>
    <t>12 - й рік</t>
  </si>
  <si>
    <t>11 - й рік</t>
  </si>
  <si>
    <t>10 - й рік</t>
  </si>
  <si>
    <t>9 - й рік</t>
  </si>
  <si>
    <t>8 - й рік</t>
  </si>
  <si>
    <t>7 - й рік</t>
  </si>
  <si>
    <t>6 - й рік</t>
  </si>
  <si>
    <t>5 - й рік</t>
  </si>
  <si>
    <t>4 - й рік</t>
  </si>
  <si>
    <t>3 - й рік</t>
  </si>
  <si>
    <t>2 - й рік</t>
  </si>
  <si>
    <t>1 - й рік</t>
  </si>
  <si>
    <t>грн.</t>
  </si>
  <si>
    <t>…</t>
  </si>
  <si>
    <t>окремо плата не стягується</t>
  </si>
  <si>
    <t>Відкриття поточного рахунку, операції за яким здійснюються з використанням електронних платіжних засобів ("ЕКО-кредитка")</t>
  </si>
  <si>
    <t>Переказ/видача коштів з поточного рахунку споживача, % від суми переказу (суми кредиту)</t>
  </si>
  <si>
    <t xml:space="preserve">Відкриття поточного рахунку, грн. </t>
  </si>
  <si>
    <t>Схема погашення кредиту</t>
  </si>
  <si>
    <t>Строк кредитування, міс.</t>
  </si>
  <si>
    <t>оплату страхового платежу за перший рік страхування за договором страхування транспортного засобу (КАСКО)</t>
  </si>
  <si>
    <t>оплату страхового платежу за перший рік страхування за договором страхування життя або від нещасного випадку</t>
  </si>
  <si>
    <t>оплату Комісії за надання кредиту</t>
  </si>
  <si>
    <t>на придбання АВТО</t>
  </si>
  <si>
    <t>Нет</t>
  </si>
  <si>
    <t>Ануїтет</t>
  </si>
  <si>
    <t>Сума кредиту, грн.</t>
  </si>
  <si>
    <t>Есть</t>
  </si>
  <si>
    <t>Класика</t>
  </si>
  <si>
    <t xml:space="preserve">Власний платіж (внесок), %  </t>
  </si>
  <si>
    <t>Вартість забезпечення, грн.</t>
  </si>
  <si>
    <t>Значення у цій колонці зазначається підрозділом Банку, до якого звернувся споживач</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</si>
  <si>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</si>
  <si>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Обрані споживачем умови кредитування</t>
  </si>
  <si>
    <t xml:space="preserve">ТИПОВА ФОРМА </t>
  </si>
  <si>
    <t>Додаток 6.1. до протоколу Кредитної Ради АБ "УКРГАЗБАНК" від 14.01.2020 №9/5</t>
  </si>
  <si>
    <t>Процентна ставка (номінальна), % річних на перші</t>
  </si>
  <si>
    <t>місяці кредитування , міс</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</si>
  <si>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останній робочий день місяця, що передує місяцю надання цього Паспорту.</t>
  </si>
  <si>
    <t xml:space="preserve">Процентна ставка (номінальна), % річних на послідуючі місяці кредитування.
UIRD12M (умовно) збільшений на 5 п.п. </t>
  </si>
  <si>
    <t xml:space="preserve">місяці кредитування , міс </t>
  </si>
  <si>
    <t>Комісія за надання кредиту, % від суми кредиту</t>
  </si>
  <si>
    <t>Відкриття преміального карткового пакету: MC Platinum  Debit або Visa Platinum або VISA Signature або MC World Elite абоVisa Infinite</t>
  </si>
  <si>
    <t>Щомісячна комісія за розрахунково-касове обслуговування карткового рахунку</t>
  </si>
  <si>
    <t>Державне мито за посвідчення договору забезпечення, % від вартості забезпечення</t>
  </si>
  <si>
    <t xml:space="preserve">Калькулятор
Житло в кредит (вторинний ринок) на умовах лояльності </t>
  </si>
  <si>
    <t xml:space="preserve">заповнюється Кліентом виходячи з обраних умов кредитування </t>
  </si>
  <si>
    <t>Збір на обов'язкове державне пенсійне страхування, 1% від вартості нерухомості</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</si>
  <si>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</si>
  <si>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</si>
  <si>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</si>
  <si>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</si>
  <si>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</si>
  <si>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</si>
  <si>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</si>
  <si>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</si>
  <si>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</si>
  <si>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</si>
  <si>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згідно тарифів на оцінку квартири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</si>
</sst>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name val="Calibri"/>
      <family val="2"/>
      <scheme val="minor"/>
    </font>
    <font>
      <sz val="11"/>
      <color theme="1"/>
      <name val="Times New Roman"/>
      <family val="1"/>
      <charset val="204"/>
    </font>
    <font>
      <u/>
      <sz val="11"/>
      <name val="Times New Roman"/>
      <family val="1"/>
      <charset val="204"/>
    </font>
    <font>
      <sz val="11"/>
      <color rgb="FFFF0000"/>
      <name val="Times New Roman"/>
      <family val="1"/>
      <charset val="204"/>
    </font>
    <font>
      <i/>
      <sz val="10"/>
      <name val="Arial Cyr"/>
      <charset val="204"/>
    </font>
    <font>
      <i/>
      <sz val="11"/>
      <color rgb="FFFF0000"/>
      <name val="Times New Roman"/>
      <family val="1"/>
      <charset val="204"/>
    </font>
    <font>
      <i/>
      <sz val="11"/>
      <name val="Times New Roman"/>
      <family val="1"/>
      <charset val="204"/>
    </font>
    <font>
      <b/>
      <sz val="14"/>
      <name val="Times New Roman"/>
      <family val="1"/>
      <charset val="204"/>
    </font>
    <font>
      <sz val="11"/>
      <color theme="1" tint="0.499984740745262"/>
      <name val="Times New Roman"/>
      <family val="1"/>
      <charset val="204"/>
    </font>
    <font>
      <sz val="11"/>
      <color indexed="9"/>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indexed="4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4" fillId="0" borderId="0"/>
    <xf numFmtId="9" fontId="2" fillId="0" borderId="0" applyFont="0" applyFill="0" applyBorder="0" applyAlignment="0" applyProtection="0"/>
    <xf numFmtId="165" fontId="2" fillId="0" borderId="0" applyFont="0" applyFill="0" applyBorder="0" applyAlignment="0" applyProtection="0"/>
  </cellStyleXfs>
  <cellXfs count="145">
    <xf numFmtId="0" fontId="0" fillId="0" borderId="0" xfId="0"/>
    <xf numFmtId="0" fontId="2" fillId="0" borderId="0" xfId="2"/>
    <xf numFmtId="0" fontId="3" fillId="0" borderId="0" xfId="2" applyFont="1" applyProtection="1">
      <protection hidden="1"/>
    </xf>
    <xf numFmtId="4" fontId="3" fillId="0" borderId="0" xfId="2" applyNumberFormat="1" applyFont="1" applyProtection="1">
      <protection hidden="1"/>
    </xf>
    <xf numFmtId="14" fontId="2" fillId="0" borderId="0" xfId="2" applyNumberFormat="1" applyProtection="1">
      <protection hidden="1"/>
    </xf>
    <xf numFmtId="4" fontId="3" fillId="0" borderId="2" xfId="2" applyNumberFormat="1" applyFont="1" applyFill="1" applyBorder="1" applyAlignment="1" applyProtection="1">
      <alignment shrinkToFit="1"/>
      <protection hidden="1"/>
    </xf>
    <xf numFmtId="4" fontId="3" fillId="2" borderId="0" xfId="2" applyNumberFormat="1" applyFont="1" applyFill="1" applyProtection="1">
      <protection hidden="1"/>
    </xf>
    <xf numFmtId="14" fontId="2" fillId="2" borderId="0" xfId="2" applyNumberFormat="1" applyFill="1" applyProtection="1">
      <protection hidden="1"/>
    </xf>
    <xf numFmtId="0" fontId="3" fillId="2" borderId="0" xfId="2" applyFont="1" applyFill="1" applyProtection="1">
      <protection hidden="1"/>
    </xf>
    <xf numFmtId="0" fontId="3" fillId="3" borderId="0" xfId="2" applyFont="1" applyFill="1" applyAlignment="1" applyProtection="1">
      <protection hidden="1"/>
    </xf>
    <xf numFmtId="10" fontId="3" fillId="3" borderId="3" xfId="4" applyNumberFormat="1" applyFont="1" applyFill="1" applyBorder="1" applyAlignment="1" applyProtection="1">
      <protection hidden="1"/>
    </xf>
    <xf numFmtId="4" fontId="3" fillId="3" borderId="1" xfId="2" applyNumberFormat="1" applyFont="1" applyFill="1" applyBorder="1" applyAlignment="1" applyProtection="1">
      <protection hidden="1"/>
    </xf>
    <xf numFmtId="4" fontId="3" fillId="0" borderId="0" xfId="2" applyNumberFormat="1" applyFont="1" applyFill="1" applyBorder="1" applyAlignment="1" applyProtection="1">
      <protection hidden="1"/>
    </xf>
    <xf numFmtId="4" fontId="3" fillId="0" borderId="4" xfId="2" applyNumberFormat="1" applyFont="1" applyFill="1" applyBorder="1" applyAlignment="1" applyProtection="1">
      <protection hidden="1"/>
    </xf>
    <xf numFmtId="4" fontId="3" fillId="0" borderId="4" xfId="2" applyNumberFormat="1" applyFont="1" applyFill="1" applyBorder="1" applyProtection="1">
      <protection hidden="1"/>
    </xf>
    <xf numFmtId="4" fontId="3" fillId="0" borderId="5" xfId="2" applyNumberFormat="1" applyFont="1" applyFill="1" applyBorder="1" applyProtection="1">
      <protection hidden="1"/>
    </xf>
    <xf numFmtId="0" fontId="6" fillId="0" borderId="6" xfId="2" applyFont="1" applyFill="1" applyBorder="1" applyAlignment="1" applyProtection="1">
      <alignment vertical="top"/>
      <protection hidden="1"/>
    </xf>
    <xf numFmtId="4" fontId="3" fillId="0" borderId="7" xfId="2" applyNumberFormat="1" applyFont="1" applyFill="1" applyBorder="1" applyAlignment="1" applyProtection="1">
      <alignment shrinkToFit="1"/>
      <protection hidden="1"/>
    </xf>
    <xf numFmtId="164" fontId="3" fillId="0" borderId="8" xfId="2" applyNumberFormat="1" applyFont="1" applyFill="1" applyBorder="1" applyAlignment="1" applyProtection="1">
      <alignment horizontal="left" shrinkToFit="1"/>
      <protection hidden="1"/>
    </xf>
    <xf numFmtId="0" fontId="3" fillId="0" borderId="9" xfId="2" applyFont="1" applyFill="1" applyBorder="1" applyAlignment="1" applyProtection="1">
      <alignment horizontal="center" vertical="center" wrapText="1" shrinkToFit="1"/>
      <protection hidden="1"/>
    </xf>
    <xf numFmtId="0" fontId="3" fillId="0" borderId="15" xfId="2" applyFont="1" applyFill="1" applyBorder="1" applyAlignment="1" applyProtection="1">
      <alignment horizontal="center" vertical="center" wrapText="1" shrinkToFit="1"/>
      <protection hidden="1"/>
    </xf>
    <xf numFmtId="4" fontId="3" fillId="0" borderId="16" xfId="2" applyNumberFormat="1" applyFont="1" applyFill="1" applyBorder="1" applyAlignment="1" applyProtection="1">
      <alignment shrinkToFit="1"/>
      <protection hidden="1"/>
    </xf>
    <xf numFmtId="0" fontId="3" fillId="0" borderId="0" xfId="2" applyFont="1" applyFill="1" applyProtection="1">
      <protection hidden="1"/>
    </xf>
    <xf numFmtId="0" fontId="2" fillId="0" borderId="0" xfId="2" applyFill="1"/>
    <xf numFmtId="0" fontId="3" fillId="0" borderId="22" xfId="2" applyFont="1" applyFill="1" applyBorder="1" applyAlignment="1" applyProtection="1">
      <alignment horizontal="left" shrinkToFit="1"/>
      <protection hidden="1"/>
    </xf>
    <xf numFmtId="0" fontId="3" fillId="0" borderId="20" xfId="2" applyFont="1" applyFill="1" applyBorder="1" applyAlignment="1" applyProtection="1">
      <alignment horizontal="left" shrinkToFit="1"/>
      <protection hidden="1"/>
    </xf>
    <xf numFmtId="0" fontId="3" fillId="6" borderId="0" xfId="2" applyFont="1" applyFill="1" applyBorder="1" applyAlignment="1" applyProtection="1">
      <alignment horizontal="left" vertical="center"/>
      <protection hidden="1"/>
    </xf>
    <xf numFmtId="0" fontId="3" fillId="6" borderId="23" xfId="2" applyFont="1" applyFill="1" applyBorder="1" applyAlignment="1" applyProtection="1">
      <alignment horizontal="left" vertical="center"/>
      <protection hidden="1"/>
    </xf>
    <xf numFmtId="10" fontId="3" fillId="0" borderId="0" xfId="2" applyNumberFormat="1" applyFont="1" applyFill="1" applyProtection="1">
      <protection hidden="1"/>
    </xf>
    <xf numFmtId="0" fontId="3" fillId="0" borderId="0" xfId="2" applyFont="1" applyAlignment="1" applyProtection="1">
      <protection hidden="1"/>
    </xf>
    <xf numFmtId="0" fontId="2" fillId="0" borderId="17" xfId="2" applyBorder="1" applyAlignment="1">
      <alignment horizontal="right"/>
    </xf>
    <xf numFmtId="0" fontId="2" fillId="0" borderId="17" xfId="2" applyBorder="1" applyAlignment="1">
      <alignment horizontal="right" wrapText="1"/>
    </xf>
    <xf numFmtId="0" fontId="6" fillId="0" borderId="12" xfId="2" applyFont="1" applyFill="1" applyBorder="1" applyAlignment="1" applyProtection="1">
      <alignment horizontal="center" vertical="center" wrapText="1"/>
      <protection hidden="1"/>
    </xf>
    <xf numFmtId="0" fontId="2" fillId="0" borderId="0" xfId="2" applyProtection="1">
      <protection hidden="1"/>
    </xf>
    <xf numFmtId="10" fontId="3" fillId="0" borderId="0" xfId="2" applyNumberFormat="1" applyFont="1" applyAlignment="1" applyProtection="1">
      <alignment horizontal="right"/>
      <protection hidden="1"/>
    </xf>
    <xf numFmtId="0" fontId="13" fillId="0" borderId="0" xfId="2" applyFont="1" applyFill="1" applyProtection="1">
      <protection hidden="1"/>
    </xf>
    <xf numFmtId="0" fontId="3" fillId="0" borderId="0" xfId="2" applyFont="1" applyFill="1" applyBorder="1" applyAlignment="1" applyProtection="1">
      <alignment horizontal="right"/>
      <protection hidden="1"/>
    </xf>
    <xf numFmtId="0" fontId="3" fillId="0" borderId="0" xfId="2" applyFont="1" applyFill="1" applyBorder="1" applyAlignment="1" applyProtection="1">
      <alignment horizontal="center" vertical="center" wrapText="1" shrinkToFit="1"/>
      <protection hidden="1"/>
    </xf>
    <xf numFmtId="0" fontId="2" fillId="0" borderId="0" xfId="2" applyBorder="1"/>
    <xf numFmtId="0" fontId="3" fillId="2" borderId="0" xfId="2" applyFont="1" applyFill="1" applyAlignment="1" applyProtection="1">
      <protection hidden="1"/>
    </xf>
    <xf numFmtId="0" fontId="3" fillId="3" borderId="0" xfId="0" applyFont="1" applyFill="1" applyAlignment="1" applyProtection="1">
      <protection hidden="1"/>
    </xf>
    <xf numFmtId="0" fontId="3" fillId="0" borderId="0" xfId="2" applyFont="1" applyFill="1" applyAlignment="1" applyProtection="1">
      <alignment horizontal="left" vertical="center"/>
      <protection hidden="1"/>
    </xf>
    <xf numFmtId="0" fontId="12" fillId="0" borderId="0" xfId="2" applyFont="1" applyAlignment="1" applyProtection="1">
      <alignment horizontal="center" vertical="center"/>
      <protection hidden="1"/>
    </xf>
    <xf numFmtId="0" fontId="11" fillId="0" borderId="0" xfId="2" applyFont="1" applyAlignment="1" applyProtection="1">
      <alignment horizontal="center" vertical="center" wrapText="1"/>
      <protection hidden="1"/>
    </xf>
    <xf numFmtId="0" fontId="10" fillId="0" borderId="0" xfId="2" applyFont="1" applyAlignment="1" applyProtection="1">
      <alignment horizontal="center"/>
      <protection hidden="1"/>
    </xf>
    <xf numFmtId="0" fontId="9" fillId="0" borderId="18" xfId="1" applyFont="1" applyFill="1" applyBorder="1" applyAlignment="1" applyProtection="1">
      <alignment horizontal="center" vertical="center" wrapText="1"/>
      <protection hidden="1"/>
    </xf>
    <xf numFmtId="0" fontId="9" fillId="0" borderId="19" xfId="1" applyFont="1" applyFill="1" applyBorder="1" applyAlignment="1" applyProtection="1">
      <alignment horizontal="center" vertical="center" wrapText="1"/>
      <protection hidden="1"/>
    </xf>
    <xf numFmtId="0" fontId="9" fillId="0" borderId="17" xfId="1" applyFont="1" applyFill="1" applyBorder="1" applyAlignment="1" applyProtection="1">
      <alignment horizontal="center" vertical="center" wrapText="1"/>
      <protection hidden="1"/>
    </xf>
    <xf numFmtId="0" fontId="9" fillId="0" borderId="18" xfId="1" applyFont="1" applyFill="1" applyBorder="1" applyAlignment="1" applyProtection="1">
      <alignment horizontal="left" vertical="center" wrapText="1"/>
      <protection hidden="1"/>
    </xf>
    <xf numFmtId="0" fontId="8" fillId="0" borderId="17" xfId="2" applyFont="1" applyBorder="1" applyAlignment="1">
      <alignment horizontal="left" vertical="center" wrapText="1"/>
    </xf>
    <xf numFmtId="0" fontId="3" fillId="0" borderId="18" xfId="2" applyFont="1" applyFill="1" applyBorder="1" applyAlignment="1" applyProtection="1">
      <alignment horizontal="right"/>
      <protection hidden="1"/>
    </xf>
    <xf numFmtId="0" fontId="2" fillId="0" borderId="19" xfId="2" applyBorder="1" applyAlignment="1">
      <alignment horizontal="right"/>
    </xf>
    <xf numFmtId="0" fontId="2" fillId="0" borderId="17" xfId="2" applyBorder="1" applyAlignment="1">
      <alignment horizontal="right"/>
    </xf>
    <xf numFmtId="4" fontId="3" fillId="2" borderId="1" xfId="2" applyNumberFormat="1" applyFont="1" applyFill="1" applyBorder="1" applyAlignment="1" applyProtection="1">
      <alignment horizontal="right"/>
      <protection locked="0"/>
    </xf>
    <xf numFmtId="0" fontId="3" fillId="0" borderId="18" xfId="2" applyFont="1" applyFill="1" applyBorder="1" applyAlignment="1" applyProtection="1">
      <alignment horizontal="right" wrapText="1"/>
      <protection hidden="1"/>
    </xf>
    <xf numFmtId="0" fontId="2" fillId="0" borderId="19" xfId="2" applyBorder="1" applyAlignment="1">
      <alignment horizontal="right" wrapText="1"/>
    </xf>
    <xf numFmtId="0" fontId="2" fillId="0" borderId="17" xfId="2" applyBorder="1" applyAlignment="1">
      <alignment horizontal="right" wrapText="1"/>
    </xf>
    <xf numFmtId="0" fontId="3" fillId="0" borderId="18" xfId="2" applyFont="1" applyFill="1" applyBorder="1" applyAlignment="1" applyProtection="1">
      <alignment horizontal="left"/>
      <protection hidden="1"/>
    </xf>
    <xf numFmtId="0" fontId="3" fillId="0" borderId="19" xfId="2" applyFont="1" applyFill="1" applyBorder="1" applyAlignment="1" applyProtection="1">
      <alignment horizontal="left"/>
      <protection hidden="1"/>
    </xf>
    <xf numFmtId="0" fontId="3" fillId="0" borderId="17" xfId="2" applyFont="1" applyFill="1" applyBorder="1" applyAlignment="1" applyProtection="1">
      <alignment horizontal="left"/>
      <protection hidden="1"/>
    </xf>
    <xf numFmtId="0" fontId="3" fillId="0" borderId="18" xfId="2" applyFont="1" applyFill="1" applyBorder="1" applyAlignment="1" applyProtection="1">
      <alignment horizontal="left" vertical="top"/>
      <protection hidden="1"/>
    </xf>
    <xf numFmtId="0" fontId="3" fillId="0" borderId="19" xfId="2" applyFont="1" applyFill="1" applyBorder="1" applyAlignment="1" applyProtection="1">
      <alignment horizontal="left" vertical="top"/>
      <protection hidden="1"/>
    </xf>
    <xf numFmtId="0" fontId="3" fillId="0" borderId="17" xfId="2" applyFont="1" applyFill="1" applyBorder="1" applyAlignment="1" applyProtection="1">
      <alignment horizontal="left" vertical="top"/>
      <protection hidden="1"/>
    </xf>
    <xf numFmtId="10" fontId="3" fillId="2" borderId="1" xfId="4" applyNumberFormat="1" applyFont="1" applyFill="1" applyBorder="1" applyAlignment="1" applyProtection="1">
      <alignment horizontal="right"/>
      <protection locked="0"/>
    </xf>
    <xf numFmtId="0" fontId="3" fillId="0" borderId="18" xfId="2" applyFont="1" applyFill="1" applyBorder="1" applyAlignment="1" applyProtection="1">
      <alignment horizontal="left" vertical="center"/>
      <protection hidden="1"/>
    </xf>
    <xf numFmtId="0" fontId="3" fillId="0" borderId="19" xfId="2" applyFont="1" applyFill="1" applyBorder="1" applyAlignment="1" applyProtection="1">
      <alignment horizontal="left" vertical="center"/>
      <protection hidden="1"/>
    </xf>
    <xf numFmtId="0" fontId="3" fillId="0" borderId="17" xfId="2" applyFont="1" applyFill="1" applyBorder="1" applyAlignment="1" applyProtection="1">
      <alignment horizontal="left" vertical="center"/>
      <protection hidden="1"/>
    </xf>
    <xf numFmtId="4" fontId="3" fillId="0" borderId="1" xfId="2" applyNumberFormat="1" applyFont="1" applyFill="1" applyBorder="1" applyAlignment="1" applyProtection="1">
      <alignment horizontal="right"/>
      <protection hidden="1"/>
    </xf>
    <xf numFmtId="165" fontId="3" fillId="0" borderId="21" xfId="5" applyFont="1" applyFill="1" applyBorder="1" applyAlignment="1" applyProtection="1">
      <alignment horizontal="right" vertical="center"/>
      <protection hidden="1"/>
    </xf>
    <xf numFmtId="165" fontId="3" fillId="0" borderId="22" xfId="5" applyFont="1" applyFill="1" applyBorder="1" applyAlignment="1" applyProtection="1">
      <alignment horizontal="right" vertical="center"/>
      <protection hidden="1"/>
    </xf>
    <xf numFmtId="165" fontId="3" fillId="0" borderId="20" xfId="5" applyFont="1" applyFill="1" applyBorder="1" applyAlignment="1" applyProtection="1">
      <alignment horizontal="right" vertical="center"/>
      <protection hidden="1"/>
    </xf>
    <xf numFmtId="1" fontId="3" fillId="0" borderId="21" xfId="2" quotePrefix="1" applyNumberFormat="1" applyFont="1" applyFill="1" applyBorder="1" applyAlignment="1" applyProtection="1">
      <alignment horizontal="right"/>
      <protection hidden="1"/>
    </xf>
    <xf numFmtId="1" fontId="3" fillId="0" borderId="20" xfId="2" quotePrefix="1" applyNumberFormat="1" applyFont="1" applyFill="1" applyBorder="1" applyAlignment="1" applyProtection="1">
      <alignment horizontal="right"/>
      <protection hidden="1"/>
    </xf>
    <xf numFmtId="165" fontId="3" fillId="0" borderId="18" xfId="5" applyFont="1" applyFill="1" applyBorder="1" applyAlignment="1" applyProtection="1">
      <alignment horizontal="left" vertical="center" wrapText="1"/>
      <protection hidden="1"/>
    </xf>
    <xf numFmtId="165" fontId="3" fillId="0" borderId="19" xfId="5" applyFont="1" applyFill="1" applyBorder="1" applyAlignment="1" applyProtection="1">
      <alignment horizontal="left" vertical="center"/>
      <protection hidden="1"/>
    </xf>
    <xf numFmtId="165" fontId="3" fillId="0" borderId="17" xfId="5" applyFont="1" applyFill="1" applyBorder="1" applyAlignment="1" applyProtection="1">
      <alignment horizontal="left" vertical="center"/>
      <protection hidden="1"/>
    </xf>
    <xf numFmtId="10" fontId="3" fillId="2" borderId="24" xfId="2" applyNumberFormat="1" applyFont="1" applyFill="1" applyBorder="1" applyAlignment="1" applyProtection="1">
      <alignment horizontal="right"/>
      <protection locked="0" hidden="1"/>
    </xf>
    <xf numFmtId="10" fontId="3" fillId="2" borderId="26" xfId="2" applyNumberFormat="1" applyFont="1" applyFill="1" applyBorder="1" applyAlignment="1" applyProtection="1">
      <alignment horizontal="right"/>
      <protection locked="0" hidden="1"/>
    </xf>
    <xf numFmtId="10" fontId="3" fillId="0" borderId="24" xfId="2" applyNumberFormat="1" applyFont="1" applyFill="1" applyBorder="1" applyAlignment="1" applyProtection="1">
      <alignment horizontal="right"/>
      <protection hidden="1"/>
    </xf>
    <xf numFmtId="10" fontId="3" fillId="0" borderId="26" xfId="2" applyNumberFormat="1" applyFont="1" applyFill="1" applyBorder="1" applyAlignment="1" applyProtection="1">
      <alignment horizontal="right"/>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0" fontId="3" fillId="0" borderId="26" xfId="2" applyFont="1" applyFill="1" applyBorder="1" applyAlignment="1" applyProtection="1">
      <alignment horizontal="left" vertical="center"/>
      <protection hidden="1"/>
    </xf>
    <xf numFmtId="1" fontId="3" fillId="2" borderId="1" xfId="2" quotePrefix="1" applyNumberFormat="1" applyFont="1" applyFill="1" applyBorder="1" applyAlignment="1" applyProtection="1">
      <alignment horizontal="right"/>
      <protection locked="0"/>
    </xf>
    <xf numFmtId="1" fontId="3" fillId="2" borderId="17" xfId="2" quotePrefix="1" applyNumberFormat="1" applyFont="1" applyFill="1" applyBorder="1" applyAlignment="1" applyProtection="1">
      <alignment horizontal="right"/>
      <protection locked="0"/>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65" fontId="3" fillId="0" borderId="26" xfId="5" applyFont="1" applyFill="1" applyBorder="1" applyAlignment="1" applyProtection="1">
      <alignment horizontal="right" vertical="center"/>
      <protection hidden="1"/>
    </xf>
    <xf numFmtId="0" fontId="3" fillId="0" borderId="18" xfId="2" applyFont="1" applyFill="1" applyBorder="1" applyAlignment="1" applyProtection="1">
      <alignment horizontal="left" vertical="center" wrapText="1"/>
      <protection hidden="1"/>
    </xf>
    <xf numFmtId="0" fontId="3" fillId="0" borderId="19" xfId="2" applyFont="1" applyFill="1" applyBorder="1" applyAlignment="1" applyProtection="1">
      <alignment horizontal="left" vertical="center" wrapText="1"/>
      <protection hidden="1"/>
    </xf>
    <xf numFmtId="0" fontId="3" fillId="0" borderId="17" xfId="2" applyFont="1" applyFill="1" applyBorder="1" applyAlignment="1" applyProtection="1">
      <alignment horizontal="left" vertical="center" wrapText="1"/>
      <protection hidden="1"/>
    </xf>
    <xf numFmtId="0" fontId="3" fillId="0" borderId="18" xfId="2" applyFont="1" applyFill="1" applyBorder="1" applyAlignment="1" applyProtection="1">
      <alignment horizontal="left" shrinkToFit="1"/>
      <protection hidden="1"/>
    </xf>
    <xf numFmtId="0" fontId="3" fillId="0" borderId="19" xfId="2" applyFont="1" applyFill="1" applyBorder="1" applyAlignment="1" applyProtection="1">
      <alignment horizontal="left" shrinkToFit="1"/>
      <protection hidden="1"/>
    </xf>
    <xf numFmtId="0" fontId="3" fillId="0" borderId="17" xfId="2" applyFont="1" applyFill="1" applyBorder="1" applyAlignment="1" applyProtection="1">
      <alignment horizontal="left" shrinkToFit="1"/>
      <protection hidden="1"/>
    </xf>
    <xf numFmtId="10" fontId="3" fillId="0" borderId="1" xfId="4" applyNumberFormat="1" applyFont="1" applyFill="1" applyBorder="1" applyAlignment="1" applyProtection="1">
      <alignment horizontal="right"/>
      <protection hidden="1"/>
    </xf>
    <xf numFmtId="4" fontId="3" fillId="2" borderId="18" xfId="2" applyNumberFormat="1" applyFont="1" applyFill="1" applyBorder="1" applyAlignment="1" applyProtection="1">
      <alignment horizontal="right"/>
      <protection hidden="1"/>
    </xf>
    <xf numFmtId="4" fontId="3" fillId="2" borderId="17" xfId="2" applyNumberFormat="1" applyFont="1" applyFill="1" applyBorder="1" applyAlignment="1" applyProtection="1">
      <alignment horizontal="right"/>
      <protection hidden="1"/>
    </xf>
    <xf numFmtId="10" fontId="3" fillId="2" borderId="18" xfId="4" applyNumberFormat="1" applyFont="1" applyFill="1" applyBorder="1" applyAlignment="1" applyProtection="1">
      <alignment horizontal="right"/>
      <protection locked="0"/>
    </xf>
    <xf numFmtId="10" fontId="3" fillId="2" borderId="17" xfId="4" applyNumberFormat="1" applyFont="1" applyFill="1" applyBorder="1" applyAlignment="1" applyProtection="1">
      <alignment horizontal="right"/>
      <protection locked="0"/>
    </xf>
    <xf numFmtId="0" fontId="3" fillId="5" borderId="18" xfId="2" applyNumberFormat="1" applyFont="1" applyFill="1" applyBorder="1" applyAlignment="1" applyProtection="1">
      <alignment horizontal="right"/>
      <protection hidden="1"/>
    </xf>
    <xf numFmtId="0" fontId="3" fillId="5" borderId="17" xfId="2" applyNumberFormat="1" applyFont="1" applyFill="1" applyBorder="1" applyAlignment="1" applyProtection="1">
      <alignment horizontal="right"/>
      <protection hidden="1"/>
    </xf>
    <xf numFmtId="4" fontId="3" fillId="4" borderId="21" xfId="2" applyNumberFormat="1" applyFont="1" applyFill="1" applyBorder="1" applyAlignment="1" applyProtection="1">
      <alignment horizontal="right"/>
      <protection hidden="1"/>
    </xf>
    <xf numFmtId="4" fontId="3" fillId="4" borderId="20" xfId="2" applyNumberFormat="1" applyFont="1" applyFill="1" applyBorder="1" applyAlignment="1" applyProtection="1">
      <alignment horizontal="right"/>
      <protection hidden="1"/>
    </xf>
    <xf numFmtId="0" fontId="3" fillId="0" borderId="18" xfId="2" applyFont="1" applyFill="1" applyBorder="1" applyAlignment="1" applyProtection="1">
      <alignment horizontal="left" vertical="top" wrapText="1"/>
      <protection hidden="1"/>
    </xf>
    <xf numFmtId="0" fontId="3" fillId="0" borderId="19" xfId="2" applyFont="1" applyFill="1" applyBorder="1" applyAlignment="1" applyProtection="1">
      <alignment horizontal="left" vertical="top" wrapText="1"/>
      <protection hidden="1"/>
    </xf>
    <xf numFmtId="0" fontId="3" fillId="0" borderId="17" xfId="2" applyFont="1" applyFill="1" applyBorder="1" applyAlignment="1" applyProtection="1">
      <alignment horizontal="left" vertical="top" wrapText="1"/>
      <protection hidden="1"/>
    </xf>
    <xf numFmtId="0" fontId="3" fillId="0" borderId="18" xfId="2" applyFont="1" applyFill="1" applyBorder="1" applyAlignment="1" applyProtection="1">
      <alignment horizontal="left" vertical="center" shrinkToFit="1"/>
      <protection hidden="1"/>
    </xf>
    <xf numFmtId="0" fontId="7" fillId="0" borderId="19" xfId="2" applyFont="1" applyFill="1" applyBorder="1" applyAlignment="1" applyProtection="1">
      <alignment horizontal="left" vertical="center" shrinkToFit="1"/>
      <protection hidden="1"/>
    </xf>
    <xf numFmtId="0" fontId="7" fillId="0" borderId="17" xfId="2" applyFont="1" applyFill="1" applyBorder="1" applyAlignment="1" applyProtection="1">
      <alignment horizontal="left" vertical="center" shrinkToFit="1"/>
      <protection hidden="1"/>
    </xf>
    <xf numFmtId="0" fontId="3" fillId="0" borderId="19" xfId="2" applyFont="1" applyFill="1" applyBorder="1" applyAlignment="1" applyProtection="1">
      <alignment horizontal="left" vertical="center" shrinkToFit="1"/>
      <protection hidden="1"/>
    </xf>
    <xf numFmtId="0" fontId="3" fillId="0" borderId="17" xfId="2" applyFont="1" applyFill="1" applyBorder="1" applyAlignment="1" applyProtection="1">
      <alignment horizontal="left" vertical="center" shrinkToFit="1"/>
      <protection hidden="1"/>
    </xf>
    <xf numFmtId="0" fontId="3" fillId="0" borderId="18" xfId="2" applyFont="1" applyFill="1" applyBorder="1" applyAlignment="1" applyProtection="1">
      <alignment horizontal="left" vertical="center" wrapText="1" shrinkToFit="1"/>
      <protection hidden="1"/>
    </xf>
    <xf numFmtId="10" fontId="3" fillId="0" borderId="18" xfId="4" applyNumberFormat="1" applyFont="1" applyFill="1" applyBorder="1" applyAlignment="1" applyProtection="1">
      <alignment horizontal="center"/>
      <protection hidden="1"/>
    </xf>
    <xf numFmtId="10" fontId="3" fillId="0" borderId="17" xfId="4" applyNumberFormat="1" applyFont="1" applyFill="1" applyBorder="1" applyAlignment="1" applyProtection="1">
      <alignment horizontal="center"/>
      <protection hidden="1"/>
    </xf>
    <xf numFmtId="4" fontId="3" fillId="2" borderId="1" xfId="2" applyNumberFormat="1" applyFont="1" applyFill="1" applyBorder="1" applyAlignment="1" applyProtection="1">
      <alignment horizontal="right"/>
      <protection locked="0" hidden="1"/>
    </xf>
    <xf numFmtId="0" fontId="3" fillId="0" borderId="1" xfId="2" applyFont="1" applyFill="1" applyBorder="1" applyAlignment="1" applyProtection="1">
      <alignment horizontal="left" shrinkToFit="1"/>
      <protection hidden="1"/>
    </xf>
    <xf numFmtId="0" fontId="7" fillId="0" borderId="18" xfId="2" applyFont="1" applyFill="1" applyBorder="1" applyAlignment="1" applyProtection="1">
      <alignment horizontal="left" vertical="center" wrapText="1"/>
      <protection hidden="1"/>
    </xf>
    <xf numFmtId="0" fontId="7" fillId="0" borderId="19" xfId="2" applyFont="1" applyFill="1" applyBorder="1" applyAlignment="1" applyProtection="1">
      <alignment horizontal="left" vertical="center"/>
      <protection hidden="1"/>
    </xf>
    <xf numFmtId="0" fontId="7" fillId="0" borderId="17" xfId="2" applyFont="1" applyFill="1" applyBorder="1" applyAlignment="1" applyProtection="1">
      <alignment horizontal="left" vertical="center"/>
      <protection hidden="1"/>
    </xf>
    <xf numFmtId="10" fontId="3" fillId="3" borderId="1" xfId="4" applyNumberFormat="1" applyFont="1" applyFill="1" applyBorder="1" applyAlignment="1" applyProtection="1">
      <alignment horizontal="right"/>
      <protection hidden="1"/>
    </xf>
    <xf numFmtId="0" fontId="7" fillId="0" borderId="18" xfId="2" applyFont="1" applyFill="1" applyBorder="1" applyAlignment="1" applyProtection="1">
      <alignment horizontal="left" vertical="center" shrinkToFit="1"/>
      <protection hidden="1"/>
    </xf>
    <xf numFmtId="2" fontId="7" fillId="2" borderId="18" xfId="4" applyNumberFormat="1" applyFont="1" applyFill="1" applyBorder="1" applyAlignment="1" applyProtection="1">
      <alignment horizontal="right"/>
      <protection hidden="1"/>
    </xf>
    <xf numFmtId="2" fontId="7" fillId="2" borderId="17" xfId="4" applyNumberFormat="1" applyFont="1" applyFill="1" applyBorder="1" applyAlignment="1" applyProtection="1">
      <alignment horizontal="right"/>
      <protection hidden="1"/>
    </xf>
    <xf numFmtId="0" fontId="3" fillId="0" borderId="18" xfId="2" applyFont="1" applyFill="1" applyBorder="1" applyAlignment="1" applyProtection="1">
      <alignment horizontal="center" vertical="center" wrapText="1" shrinkToFit="1"/>
      <protection hidden="1"/>
    </xf>
    <xf numFmtId="0" fontId="3" fillId="0" borderId="19" xfId="2" applyFont="1" applyFill="1" applyBorder="1" applyAlignment="1" applyProtection="1">
      <alignment horizontal="center" vertical="center" wrapText="1" shrinkToFit="1"/>
      <protection hidden="1"/>
    </xf>
    <xf numFmtId="0" fontId="3" fillId="0" borderId="17" xfId="2" applyFont="1" applyFill="1" applyBorder="1" applyAlignment="1" applyProtection="1">
      <alignment horizontal="center" vertical="center" wrapText="1" shrinkToFit="1"/>
      <protection hidden="1"/>
    </xf>
    <xf numFmtId="10" fontId="3" fillId="3" borderId="18" xfId="4" applyNumberFormat="1" applyFont="1" applyFill="1" applyBorder="1" applyAlignment="1" applyProtection="1">
      <alignment horizontal="right"/>
      <protection locked="0"/>
    </xf>
    <xf numFmtId="10" fontId="3" fillId="3" borderId="17" xfId="4" applyNumberFormat="1" applyFont="1" applyFill="1" applyBorder="1" applyAlignment="1" applyProtection="1">
      <alignment horizontal="right"/>
      <protection locked="0"/>
    </xf>
    <xf numFmtId="0" fontId="3" fillId="0" borderId="18" xfId="0" applyFont="1" applyFill="1" applyBorder="1" applyAlignment="1" applyProtection="1">
      <alignment horizontal="left" vertical="center" shrinkToFit="1"/>
      <protection hidden="1"/>
    </xf>
    <xf numFmtId="0" fontId="3" fillId="0" borderId="19" xfId="0" applyFont="1" applyFill="1" applyBorder="1" applyAlignment="1" applyProtection="1">
      <alignment horizontal="left" vertical="center" shrinkToFit="1"/>
      <protection hidden="1"/>
    </xf>
    <xf numFmtId="0" fontId="3" fillId="0" borderId="17" xfId="0" applyFont="1" applyFill="1" applyBorder="1" applyAlignment="1" applyProtection="1">
      <alignment horizontal="left" vertical="center" shrinkToFit="1"/>
      <protection hidden="1"/>
    </xf>
    <xf numFmtId="4" fontId="3" fillId="0" borderId="18" xfId="2" applyNumberFormat="1" applyFont="1" applyFill="1" applyBorder="1" applyAlignment="1" applyProtection="1">
      <alignment horizontal="right"/>
      <protection hidden="1"/>
    </xf>
    <xf numFmtId="4" fontId="3" fillId="0" borderId="17" xfId="2" applyNumberFormat="1" applyFont="1" applyFill="1" applyBorder="1" applyAlignment="1" applyProtection="1">
      <alignment horizontal="right"/>
      <protection hidden="1"/>
    </xf>
    <xf numFmtId="0" fontId="6" fillId="0" borderId="13" xfId="2" applyFont="1" applyFill="1" applyBorder="1" applyAlignment="1" applyProtection="1">
      <alignment horizontal="center" vertical="center" wrapText="1"/>
      <protection hidden="1"/>
    </xf>
    <xf numFmtId="0" fontId="6" fillId="0" borderId="12" xfId="2" applyFont="1" applyFill="1" applyBorder="1" applyAlignment="1" applyProtection="1">
      <alignment horizontal="center" vertical="center" wrapText="1"/>
      <protection hidden="1"/>
    </xf>
    <xf numFmtId="0" fontId="6" fillId="0" borderId="11" xfId="2" applyFont="1" applyFill="1" applyBorder="1" applyAlignment="1" applyProtection="1">
      <alignment horizontal="center" vertical="center" wrapText="1"/>
      <protection hidden="1"/>
    </xf>
    <xf numFmtId="0" fontId="3" fillId="0" borderId="14" xfId="2" applyFont="1" applyFill="1" applyBorder="1" applyAlignment="1" applyProtection="1">
      <alignment horizontal="center" vertical="center" textRotation="45"/>
      <protection hidden="1"/>
    </xf>
    <xf numFmtId="0" fontId="3" fillId="0" borderId="10" xfId="2" applyFont="1" applyFill="1" applyBorder="1" applyAlignment="1" applyProtection="1">
      <alignment horizontal="center" vertical="center" textRotation="45"/>
      <protection hidden="1"/>
    </xf>
    <xf numFmtId="0" fontId="3" fillId="3" borderId="1" xfId="3" applyFont="1" applyFill="1" applyBorder="1" applyAlignment="1">
      <alignment horizontal="left" vertical="center" wrapText="1"/>
    </xf>
    <xf numFmtId="0" fontId="5" fillId="0" borderId="1" xfId="3" applyFont="1" applyBorder="1" applyAlignment="1">
      <alignment horizontal="center" vertical="center" wrapText="1"/>
    </xf>
    <xf numFmtId="0" fontId="5" fillId="2" borderId="1" xfId="3"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0" fontId="3" fillId="3" borderId="3" xfId="3" applyFont="1" applyFill="1" applyBorder="1" applyAlignment="1">
      <alignment horizontal="left" vertical="center" wrapText="1"/>
    </xf>
    <xf numFmtId="0" fontId="2" fillId="3" borderId="1" xfId="2" applyFont="1" applyFill="1" applyBorder="1" applyAlignment="1">
      <alignment horizontal="left"/>
    </xf>
    <xf numFmtId="14" fontId="5" fillId="3" borderId="1" xfId="3" applyNumberFormat="1" applyFont="1" applyFill="1" applyBorder="1" applyAlignment="1" applyProtection="1">
      <alignment horizontal="center" vertical="center" wrapText="1"/>
    </xf>
  </cellXfs>
  <cellStyles count="6">
    <cellStyle name="Гиперссылка" xfId="1" builtinId="8"/>
    <cellStyle name="Обычный" xfId="0" builtinId="0"/>
    <cellStyle name="Обычный 2" xfId="2"/>
    <cellStyle name="Обычный 2 2" xfId="3"/>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9"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18</xdr:row>
          <xdr:rowOff>0</xdr:rowOff>
        </xdr:from>
        <xdr:to>
          <xdr:col>10</xdr:col>
          <xdr:colOff>1266825</xdr:colOff>
          <xdr:row>19</xdr:row>
          <xdr:rowOff>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19050</xdr:colOff>
      <xdr:row>13</xdr:row>
      <xdr:rowOff>5446</xdr:rowOff>
    </xdr:from>
    <xdr:to>
      <xdr:col>27</xdr:col>
      <xdr:colOff>476250</xdr:colOff>
      <xdr:row>16</xdr:row>
      <xdr:rowOff>281671</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5729" y="1543053"/>
          <a:ext cx="13411200"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42"/>
  <sheetViews>
    <sheetView tabSelected="1" topLeftCell="A3" zoomScale="80" zoomScaleNormal="80" workbookViewId="0">
      <selection activeCell="Q31" sqref="Q31"/>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140625" bestFit="1" customWidth="1"/>
    <col min="8" max="8" width="12.140625" customWidth="1"/>
    <col min="9" max="9" width="12.28515625" customWidth="1"/>
    <col min="10" max="10" width="14.140625" customWidth="1"/>
    <col min="11" max="11" width="19.140625" customWidth="1"/>
    <col min="12" max="13" width="12.42578125" customWidth="1"/>
    <col min="14" max="14" width="12.140625" customWidth="1"/>
    <col min="15" max="15" width="14.85546875" customWidth="1"/>
    <col min="16" max="17" width="12" customWidth="1"/>
    <col min="18" max="18" width="12.42578125" customWidth="1"/>
    <col min="19" max="19" width="15.28515625" customWidth="1"/>
    <col min="20" max="20" width="11.5703125" customWidth="1"/>
    <col min="21" max="21" width="13.28515625" customWidth="1"/>
    <col min="22" max="22" width="13" customWidth="1"/>
    <col min="23" max="23" width="14.28515625" customWidth="1"/>
    <col min="24" max="25" width="12.7109375" customWidth="1"/>
    <col min="26" max="26" width="11.7109375" customWidth="1"/>
    <col min="27" max="27" width="13.7109375" customWidth="1"/>
    <col min="28" max="28" width="11.5703125" customWidth="1"/>
    <col min="29" max="29" width="10.7109375" customWidth="1"/>
    <col min="30" max="30" width="9.140625" hidden="1" customWidth="1"/>
    <col min="31" max="32" width="9.140625"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140625" bestFit="1" customWidth="1"/>
    <col min="264" max="264" width="12.140625" customWidth="1"/>
    <col min="265" max="265" width="12.28515625" customWidth="1"/>
    <col min="266" max="266" width="14.140625" customWidth="1"/>
    <col min="267" max="267" width="19.140625" customWidth="1"/>
    <col min="268" max="269" width="12.42578125" customWidth="1"/>
    <col min="270" max="270" width="12.140625" customWidth="1"/>
    <col min="271" max="271" width="14.85546875" customWidth="1"/>
    <col min="272" max="273" width="12" customWidth="1"/>
    <col min="274" max="274" width="12.42578125" customWidth="1"/>
    <col min="275" max="275" width="15.28515625" customWidth="1"/>
    <col min="276" max="276" width="11.5703125" customWidth="1"/>
    <col min="277" max="277" width="13.28515625" customWidth="1"/>
    <col min="278" max="278" width="13" customWidth="1"/>
    <col min="279" max="279" width="14.28515625" customWidth="1"/>
    <col min="280" max="281" width="12.7109375" customWidth="1"/>
    <col min="282" max="282" width="11.7109375" customWidth="1"/>
    <col min="283" max="283" width="13.7109375" customWidth="1"/>
    <col min="284" max="284" width="11.5703125" customWidth="1"/>
    <col min="285" max="285" width="10.7109375" customWidth="1"/>
    <col min="286" max="286" width="0" hidden="1" customWidth="1"/>
    <col min="287" max="288" width="9.140625" customWidth="1"/>
    <col min="289"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140625" bestFit="1" customWidth="1"/>
    <col min="520" max="520" width="12.140625" customWidth="1"/>
    <col min="521" max="521" width="12.28515625" customWidth="1"/>
    <col min="522" max="522" width="14.140625" customWidth="1"/>
    <col min="523" max="523" width="19.140625" customWidth="1"/>
    <col min="524" max="525" width="12.42578125" customWidth="1"/>
    <col min="526" max="526" width="12.140625" customWidth="1"/>
    <col min="527" max="527" width="14.85546875" customWidth="1"/>
    <col min="528" max="529" width="12" customWidth="1"/>
    <col min="530" max="530" width="12.42578125" customWidth="1"/>
    <col min="531" max="531" width="15.28515625" customWidth="1"/>
    <col min="532" max="532" width="11.5703125" customWidth="1"/>
    <col min="533" max="533" width="13.28515625" customWidth="1"/>
    <col min="534" max="534" width="13" customWidth="1"/>
    <col min="535" max="535" width="14.28515625" customWidth="1"/>
    <col min="536" max="537" width="12.7109375" customWidth="1"/>
    <col min="538" max="538" width="11.7109375" customWidth="1"/>
    <col min="539" max="539" width="13.7109375" customWidth="1"/>
    <col min="540" max="540" width="11.5703125" customWidth="1"/>
    <col min="541" max="541" width="10.7109375" customWidth="1"/>
    <col min="542" max="542" width="0" hidden="1" customWidth="1"/>
    <col min="543" max="544" width="9.140625" customWidth="1"/>
    <col min="545"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140625" bestFit="1" customWidth="1"/>
    <col min="776" max="776" width="12.140625" customWidth="1"/>
    <col min="777" max="777" width="12.28515625" customWidth="1"/>
    <col min="778" max="778" width="14.140625" customWidth="1"/>
    <col min="779" max="779" width="19.140625" customWidth="1"/>
    <col min="780" max="781" width="12.42578125" customWidth="1"/>
    <col min="782" max="782" width="12.140625" customWidth="1"/>
    <col min="783" max="783" width="14.85546875" customWidth="1"/>
    <col min="784" max="785" width="12" customWidth="1"/>
    <col min="786" max="786" width="12.42578125" customWidth="1"/>
    <col min="787" max="787" width="15.28515625" customWidth="1"/>
    <col min="788" max="788" width="11.5703125" customWidth="1"/>
    <col min="789" max="789" width="13.28515625" customWidth="1"/>
    <col min="790" max="790" width="13" customWidth="1"/>
    <col min="791" max="791" width="14.28515625" customWidth="1"/>
    <col min="792" max="793" width="12.7109375" customWidth="1"/>
    <col min="794" max="794" width="11.7109375" customWidth="1"/>
    <col min="795" max="795" width="13.7109375" customWidth="1"/>
    <col min="796" max="796" width="11.5703125" customWidth="1"/>
    <col min="797" max="797" width="10.7109375" customWidth="1"/>
    <col min="798" max="798" width="0" hidden="1" customWidth="1"/>
    <col min="799" max="800" width="9.140625" customWidth="1"/>
    <col min="801"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140625" bestFit="1" customWidth="1"/>
    <col min="1032" max="1032" width="12.140625" customWidth="1"/>
    <col min="1033" max="1033" width="12.28515625" customWidth="1"/>
    <col min="1034" max="1034" width="14.140625" customWidth="1"/>
    <col min="1035" max="1035" width="19.140625" customWidth="1"/>
    <col min="1036" max="1037" width="12.42578125" customWidth="1"/>
    <col min="1038" max="1038" width="12.140625" customWidth="1"/>
    <col min="1039" max="1039" width="14.85546875" customWidth="1"/>
    <col min="1040" max="1041" width="12" customWidth="1"/>
    <col min="1042" max="1042" width="12.42578125" customWidth="1"/>
    <col min="1043" max="1043" width="15.28515625" customWidth="1"/>
    <col min="1044" max="1044" width="11.5703125" customWidth="1"/>
    <col min="1045" max="1045" width="13.28515625" customWidth="1"/>
    <col min="1046" max="1046" width="13" customWidth="1"/>
    <col min="1047" max="1047" width="14.28515625" customWidth="1"/>
    <col min="1048" max="1049" width="12.7109375" customWidth="1"/>
    <col min="1050" max="1050" width="11.7109375" customWidth="1"/>
    <col min="1051" max="1051" width="13.7109375" customWidth="1"/>
    <col min="1052" max="1052" width="11.5703125" customWidth="1"/>
    <col min="1053" max="1053" width="10.7109375" customWidth="1"/>
    <col min="1054" max="1054" width="0" hidden="1" customWidth="1"/>
    <col min="1055" max="1056" width="9.140625" customWidth="1"/>
    <col min="1057"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140625" bestFit="1" customWidth="1"/>
    <col min="1288" max="1288" width="12.140625" customWidth="1"/>
    <col min="1289" max="1289" width="12.28515625" customWidth="1"/>
    <col min="1290" max="1290" width="14.140625" customWidth="1"/>
    <col min="1291" max="1291" width="19.140625" customWidth="1"/>
    <col min="1292" max="1293" width="12.42578125" customWidth="1"/>
    <col min="1294" max="1294" width="12.140625" customWidth="1"/>
    <col min="1295" max="1295" width="14.85546875" customWidth="1"/>
    <col min="1296" max="1297" width="12" customWidth="1"/>
    <col min="1298" max="1298" width="12.42578125" customWidth="1"/>
    <col min="1299" max="1299" width="15.28515625" customWidth="1"/>
    <col min="1300" max="1300" width="11.5703125" customWidth="1"/>
    <col min="1301" max="1301" width="13.28515625" customWidth="1"/>
    <col min="1302" max="1302" width="13" customWidth="1"/>
    <col min="1303" max="1303" width="14.28515625" customWidth="1"/>
    <col min="1304" max="1305" width="12.7109375" customWidth="1"/>
    <col min="1306" max="1306" width="11.7109375" customWidth="1"/>
    <col min="1307" max="1307" width="13.7109375" customWidth="1"/>
    <col min="1308" max="1308" width="11.5703125" customWidth="1"/>
    <col min="1309" max="1309" width="10.7109375" customWidth="1"/>
    <col min="1310" max="1310" width="0" hidden="1" customWidth="1"/>
    <col min="1311" max="1312" width="9.140625" customWidth="1"/>
    <col min="1313"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140625" bestFit="1" customWidth="1"/>
    <col min="1544" max="1544" width="12.140625" customWidth="1"/>
    <col min="1545" max="1545" width="12.28515625" customWidth="1"/>
    <col min="1546" max="1546" width="14.140625" customWidth="1"/>
    <col min="1547" max="1547" width="19.140625" customWidth="1"/>
    <col min="1548" max="1549" width="12.42578125" customWidth="1"/>
    <col min="1550" max="1550" width="12.140625" customWidth="1"/>
    <col min="1551" max="1551" width="14.85546875" customWidth="1"/>
    <col min="1552" max="1553" width="12" customWidth="1"/>
    <col min="1554" max="1554" width="12.42578125" customWidth="1"/>
    <col min="1555" max="1555" width="15.28515625" customWidth="1"/>
    <col min="1556" max="1556" width="11.5703125" customWidth="1"/>
    <col min="1557" max="1557" width="13.28515625" customWidth="1"/>
    <col min="1558" max="1558" width="13" customWidth="1"/>
    <col min="1559" max="1559" width="14.28515625" customWidth="1"/>
    <col min="1560" max="1561" width="12.7109375" customWidth="1"/>
    <col min="1562" max="1562" width="11.7109375" customWidth="1"/>
    <col min="1563" max="1563" width="13.7109375" customWidth="1"/>
    <col min="1564" max="1564" width="11.5703125" customWidth="1"/>
    <col min="1565" max="1565" width="10.7109375" customWidth="1"/>
    <col min="1566" max="1566" width="0" hidden="1" customWidth="1"/>
    <col min="1567" max="1568" width="9.140625" customWidth="1"/>
    <col min="1569"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140625" bestFit="1" customWidth="1"/>
    <col min="1800" max="1800" width="12.140625" customWidth="1"/>
    <col min="1801" max="1801" width="12.28515625" customWidth="1"/>
    <col min="1802" max="1802" width="14.140625" customWidth="1"/>
    <col min="1803" max="1803" width="19.140625" customWidth="1"/>
    <col min="1804" max="1805" width="12.42578125" customWidth="1"/>
    <col min="1806" max="1806" width="12.140625" customWidth="1"/>
    <col min="1807" max="1807" width="14.85546875" customWidth="1"/>
    <col min="1808" max="1809" width="12" customWidth="1"/>
    <col min="1810" max="1810" width="12.42578125" customWidth="1"/>
    <col min="1811" max="1811" width="15.28515625" customWidth="1"/>
    <col min="1812" max="1812" width="11.5703125" customWidth="1"/>
    <col min="1813" max="1813" width="13.28515625" customWidth="1"/>
    <col min="1814" max="1814" width="13" customWidth="1"/>
    <col min="1815" max="1815" width="14.28515625" customWidth="1"/>
    <col min="1816" max="1817" width="12.7109375" customWidth="1"/>
    <col min="1818" max="1818" width="11.7109375" customWidth="1"/>
    <col min="1819" max="1819" width="13.7109375" customWidth="1"/>
    <col min="1820" max="1820" width="11.5703125" customWidth="1"/>
    <col min="1821" max="1821" width="10.7109375" customWidth="1"/>
    <col min="1822" max="1822" width="0" hidden="1" customWidth="1"/>
    <col min="1823" max="1824" width="9.140625" customWidth="1"/>
    <col min="1825"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140625" bestFit="1" customWidth="1"/>
    <col min="2056" max="2056" width="12.140625" customWidth="1"/>
    <col min="2057" max="2057" width="12.28515625" customWidth="1"/>
    <col min="2058" max="2058" width="14.140625" customWidth="1"/>
    <col min="2059" max="2059" width="19.140625" customWidth="1"/>
    <col min="2060" max="2061" width="12.42578125" customWidth="1"/>
    <col min="2062" max="2062" width="12.140625" customWidth="1"/>
    <col min="2063" max="2063" width="14.85546875" customWidth="1"/>
    <col min="2064" max="2065" width="12" customWidth="1"/>
    <col min="2066" max="2066" width="12.42578125" customWidth="1"/>
    <col min="2067" max="2067" width="15.28515625" customWidth="1"/>
    <col min="2068" max="2068" width="11.5703125" customWidth="1"/>
    <col min="2069" max="2069" width="13.28515625" customWidth="1"/>
    <col min="2070" max="2070" width="13" customWidth="1"/>
    <col min="2071" max="2071" width="14.28515625" customWidth="1"/>
    <col min="2072" max="2073" width="12.7109375" customWidth="1"/>
    <col min="2074" max="2074" width="11.7109375" customWidth="1"/>
    <col min="2075" max="2075" width="13.7109375" customWidth="1"/>
    <col min="2076" max="2076" width="11.5703125" customWidth="1"/>
    <col min="2077" max="2077" width="10.7109375" customWidth="1"/>
    <col min="2078" max="2078" width="0" hidden="1" customWidth="1"/>
    <col min="2079" max="2080" width="9.140625" customWidth="1"/>
    <col min="2081"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140625" bestFit="1" customWidth="1"/>
    <col min="2312" max="2312" width="12.140625" customWidth="1"/>
    <col min="2313" max="2313" width="12.28515625" customWidth="1"/>
    <col min="2314" max="2314" width="14.140625" customWidth="1"/>
    <col min="2315" max="2315" width="19.140625" customWidth="1"/>
    <col min="2316" max="2317" width="12.42578125" customWidth="1"/>
    <col min="2318" max="2318" width="12.140625" customWidth="1"/>
    <col min="2319" max="2319" width="14.85546875" customWidth="1"/>
    <col min="2320" max="2321" width="12" customWidth="1"/>
    <col min="2322" max="2322" width="12.42578125" customWidth="1"/>
    <col min="2323" max="2323" width="15.28515625" customWidth="1"/>
    <col min="2324" max="2324" width="11.5703125" customWidth="1"/>
    <col min="2325" max="2325" width="13.28515625" customWidth="1"/>
    <col min="2326" max="2326" width="13" customWidth="1"/>
    <col min="2327" max="2327" width="14.28515625" customWidth="1"/>
    <col min="2328" max="2329" width="12.7109375" customWidth="1"/>
    <col min="2330" max="2330" width="11.7109375" customWidth="1"/>
    <col min="2331" max="2331" width="13.7109375" customWidth="1"/>
    <col min="2332" max="2332" width="11.5703125" customWidth="1"/>
    <col min="2333" max="2333" width="10.7109375" customWidth="1"/>
    <col min="2334" max="2334" width="0" hidden="1" customWidth="1"/>
    <col min="2335" max="2336" width="9.140625" customWidth="1"/>
    <col min="2337"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140625" bestFit="1" customWidth="1"/>
    <col min="2568" max="2568" width="12.140625" customWidth="1"/>
    <col min="2569" max="2569" width="12.28515625" customWidth="1"/>
    <col min="2570" max="2570" width="14.140625" customWidth="1"/>
    <col min="2571" max="2571" width="19.140625" customWidth="1"/>
    <col min="2572" max="2573" width="12.42578125" customWidth="1"/>
    <col min="2574" max="2574" width="12.140625" customWidth="1"/>
    <col min="2575" max="2575" width="14.85546875" customWidth="1"/>
    <col min="2576" max="2577" width="12" customWidth="1"/>
    <col min="2578" max="2578" width="12.42578125" customWidth="1"/>
    <col min="2579" max="2579" width="15.28515625" customWidth="1"/>
    <col min="2580" max="2580" width="11.5703125" customWidth="1"/>
    <col min="2581" max="2581" width="13.28515625" customWidth="1"/>
    <col min="2582" max="2582" width="13" customWidth="1"/>
    <col min="2583" max="2583" width="14.28515625" customWidth="1"/>
    <col min="2584" max="2585" width="12.7109375" customWidth="1"/>
    <col min="2586" max="2586" width="11.7109375" customWidth="1"/>
    <col min="2587" max="2587" width="13.7109375" customWidth="1"/>
    <col min="2588" max="2588" width="11.5703125" customWidth="1"/>
    <col min="2589" max="2589" width="10.7109375" customWidth="1"/>
    <col min="2590" max="2590" width="0" hidden="1" customWidth="1"/>
    <col min="2591" max="2592" width="9.140625" customWidth="1"/>
    <col min="2593"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140625" bestFit="1" customWidth="1"/>
    <col min="2824" max="2824" width="12.140625" customWidth="1"/>
    <col min="2825" max="2825" width="12.28515625" customWidth="1"/>
    <col min="2826" max="2826" width="14.140625" customWidth="1"/>
    <col min="2827" max="2827" width="19.140625" customWidth="1"/>
    <col min="2828" max="2829" width="12.42578125" customWidth="1"/>
    <col min="2830" max="2830" width="12.140625" customWidth="1"/>
    <col min="2831" max="2831" width="14.85546875" customWidth="1"/>
    <col min="2832" max="2833" width="12" customWidth="1"/>
    <col min="2834" max="2834" width="12.42578125" customWidth="1"/>
    <col min="2835" max="2835" width="15.28515625" customWidth="1"/>
    <col min="2836" max="2836" width="11.5703125" customWidth="1"/>
    <col min="2837" max="2837" width="13.28515625" customWidth="1"/>
    <col min="2838" max="2838" width="13" customWidth="1"/>
    <col min="2839" max="2839" width="14.28515625" customWidth="1"/>
    <col min="2840" max="2841" width="12.7109375" customWidth="1"/>
    <col min="2842" max="2842" width="11.7109375" customWidth="1"/>
    <col min="2843" max="2843" width="13.7109375" customWidth="1"/>
    <col min="2844" max="2844" width="11.5703125" customWidth="1"/>
    <col min="2845" max="2845" width="10.7109375" customWidth="1"/>
    <col min="2846" max="2846" width="0" hidden="1" customWidth="1"/>
    <col min="2847" max="2848" width="9.140625" customWidth="1"/>
    <col min="2849"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140625" bestFit="1" customWidth="1"/>
    <col min="3080" max="3080" width="12.140625" customWidth="1"/>
    <col min="3081" max="3081" width="12.28515625" customWidth="1"/>
    <col min="3082" max="3082" width="14.140625" customWidth="1"/>
    <col min="3083" max="3083" width="19.140625" customWidth="1"/>
    <col min="3084" max="3085" width="12.42578125" customWidth="1"/>
    <col min="3086" max="3086" width="12.140625" customWidth="1"/>
    <col min="3087" max="3087" width="14.85546875" customWidth="1"/>
    <col min="3088" max="3089" width="12" customWidth="1"/>
    <col min="3090" max="3090" width="12.42578125" customWidth="1"/>
    <col min="3091" max="3091" width="15.28515625" customWidth="1"/>
    <col min="3092" max="3092" width="11.5703125" customWidth="1"/>
    <col min="3093" max="3093" width="13.28515625" customWidth="1"/>
    <col min="3094" max="3094" width="13" customWidth="1"/>
    <col min="3095" max="3095" width="14.28515625" customWidth="1"/>
    <col min="3096" max="3097" width="12.7109375" customWidth="1"/>
    <col min="3098" max="3098" width="11.7109375" customWidth="1"/>
    <col min="3099" max="3099" width="13.7109375" customWidth="1"/>
    <col min="3100" max="3100" width="11.5703125" customWidth="1"/>
    <col min="3101" max="3101" width="10.7109375" customWidth="1"/>
    <col min="3102" max="3102" width="0" hidden="1" customWidth="1"/>
    <col min="3103" max="3104" width="9.140625" customWidth="1"/>
    <col min="3105"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140625" bestFit="1" customWidth="1"/>
    <col min="3336" max="3336" width="12.140625" customWidth="1"/>
    <col min="3337" max="3337" width="12.28515625" customWidth="1"/>
    <col min="3338" max="3338" width="14.140625" customWidth="1"/>
    <col min="3339" max="3339" width="19.140625" customWidth="1"/>
    <col min="3340" max="3341" width="12.42578125" customWidth="1"/>
    <col min="3342" max="3342" width="12.140625" customWidth="1"/>
    <col min="3343" max="3343" width="14.85546875" customWidth="1"/>
    <col min="3344" max="3345" width="12" customWidth="1"/>
    <col min="3346" max="3346" width="12.42578125" customWidth="1"/>
    <col min="3347" max="3347" width="15.28515625" customWidth="1"/>
    <col min="3348" max="3348" width="11.5703125" customWidth="1"/>
    <col min="3349" max="3349" width="13.28515625" customWidth="1"/>
    <col min="3350" max="3350" width="13" customWidth="1"/>
    <col min="3351" max="3351" width="14.28515625" customWidth="1"/>
    <col min="3352" max="3353" width="12.7109375" customWidth="1"/>
    <col min="3354" max="3354" width="11.7109375" customWidth="1"/>
    <col min="3355" max="3355" width="13.7109375" customWidth="1"/>
    <col min="3356" max="3356" width="11.5703125" customWidth="1"/>
    <col min="3357" max="3357" width="10.7109375" customWidth="1"/>
    <col min="3358" max="3358" width="0" hidden="1" customWidth="1"/>
    <col min="3359" max="3360" width="9.140625" customWidth="1"/>
    <col min="3361"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140625" bestFit="1" customWidth="1"/>
    <col min="3592" max="3592" width="12.140625" customWidth="1"/>
    <col min="3593" max="3593" width="12.28515625" customWidth="1"/>
    <col min="3594" max="3594" width="14.140625" customWidth="1"/>
    <col min="3595" max="3595" width="19.140625" customWidth="1"/>
    <col min="3596" max="3597" width="12.42578125" customWidth="1"/>
    <col min="3598" max="3598" width="12.140625" customWidth="1"/>
    <col min="3599" max="3599" width="14.85546875" customWidth="1"/>
    <col min="3600" max="3601" width="12" customWidth="1"/>
    <col min="3602" max="3602" width="12.42578125" customWidth="1"/>
    <col min="3603" max="3603" width="15.28515625" customWidth="1"/>
    <col min="3604" max="3604" width="11.5703125" customWidth="1"/>
    <col min="3605" max="3605" width="13.28515625" customWidth="1"/>
    <col min="3606" max="3606" width="13" customWidth="1"/>
    <col min="3607" max="3607" width="14.28515625" customWidth="1"/>
    <col min="3608" max="3609" width="12.7109375" customWidth="1"/>
    <col min="3610" max="3610" width="11.7109375" customWidth="1"/>
    <col min="3611" max="3611" width="13.7109375" customWidth="1"/>
    <col min="3612" max="3612" width="11.5703125" customWidth="1"/>
    <col min="3613" max="3613" width="10.7109375" customWidth="1"/>
    <col min="3614" max="3614" width="0" hidden="1" customWidth="1"/>
    <col min="3615" max="3616" width="9.140625" customWidth="1"/>
    <col min="3617"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140625" bestFit="1" customWidth="1"/>
    <col min="3848" max="3848" width="12.140625" customWidth="1"/>
    <col min="3849" max="3849" width="12.28515625" customWidth="1"/>
    <col min="3850" max="3850" width="14.140625" customWidth="1"/>
    <col min="3851" max="3851" width="19.140625" customWidth="1"/>
    <col min="3852" max="3853" width="12.42578125" customWidth="1"/>
    <col min="3854" max="3854" width="12.140625" customWidth="1"/>
    <col min="3855" max="3855" width="14.85546875" customWidth="1"/>
    <col min="3856" max="3857" width="12" customWidth="1"/>
    <col min="3858" max="3858" width="12.42578125" customWidth="1"/>
    <col min="3859" max="3859" width="15.28515625" customWidth="1"/>
    <col min="3860" max="3860" width="11.5703125" customWidth="1"/>
    <col min="3861" max="3861" width="13.28515625" customWidth="1"/>
    <col min="3862" max="3862" width="13" customWidth="1"/>
    <col min="3863" max="3863" width="14.28515625" customWidth="1"/>
    <col min="3864" max="3865" width="12.7109375" customWidth="1"/>
    <col min="3866" max="3866" width="11.7109375" customWidth="1"/>
    <col min="3867" max="3867" width="13.7109375" customWidth="1"/>
    <col min="3868" max="3868" width="11.5703125" customWidth="1"/>
    <col min="3869" max="3869" width="10.7109375" customWidth="1"/>
    <col min="3870" max="3870" width="0" hidden="1" customWidth="1"/>
    <col min="3871" max="3872" width="9.140625" customWidth="1"/>
    <col min="3873"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140625" bestFit="1" customWidth="1"/>
    <col min="4104" max="4104" width="12.140625" customWidth="1"/>
    <col min="4105" max="4105" width="12.28515625" customWidth="1"/>
    <col min="4106" max="4106" width="14.140625" customWidth="1"/>
    <col min="4107" max="4107" width="19.140625" customWidth="1"/>
    <col min="4108" max="4109" width="12.42578125" customWidth="1"/>
    <col min="4110" max="4110" width="12.140625" customWidth="1"/>
    <col min="4111" max="4111" width="14.85546875" customWidth="1"/>
    <col min="4112" max="4113" width="12" customWidth="1"/>
    <col min="4114" max="4114" width="12.42578125" customWidth="1"/>
    <col min="4115" max="4115" width="15.28515625" customWidth="1"/>
    <col min="4116" max="4116" width="11.5703125" customWidth="1"/>
    <col min="4117" max="4117" width="13.28515625" customWidth="1"/>
    <col min="4118" max="4118" width="13" customWidth="1"/>
    <col min="4119" max="4119" width="14.28515625" customWidth="1"/>
    <col min="4120" max="4121" width="12.7109375" customWidth="1"/>
    <col min="4122" max="4122" width="11.7109375" customWidth="1"/>
    <col min="4123" max="4123" width="13.7109375" customWidth="1"/>
    <col min="4124" max="4124" width="11.5703125" customWidth="1"/>
    <col min="4125" max="4125" width="10.7109375" customWidth="1"/>
    <col min="4126" max="4126" width="0" hidden="1" customWidth="1"/>
    <col min="4127" max="4128" width="9.140625" customWidth="1"/>
    <col min="4129"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140625" bestFit="1" customWidth="1"/>
    <col min="4360" max="4360" width="12.140625" customWidth="1"/>
    <col min="4361" max="4361" width="12.28515625" customWidth="1"/>
    <col min="4362" max="4362" width="14.140625" customWidth="1"/>
    <col min="4363" max="4363" width="19.140625" customWidth="1"/>
    <col min="4364" max="4365" width="12.42578125" customWidth="1"/>
    <col min="4366" max="4366" width="12.140625" customWidth="1"/>
    <col min="4367" max="4367" width="14.85546875" customWidth="1"/>
    <col min="4368" max="4369" width="12" customWidth="1"/>
    <col min="4370" max="4370" width="12.42578125" customWidth="1"/>
    <col min="4371" max="4371" width="15.28515625" customWidth="1"/>
    <col min="4372" max="4372" width="11.5703125" customWidth="1"/>
    <col min="4373" max="4373" width="13.28515625" customWidth="1"/>
    <col min="4374" max="4374" width="13" customWidth="1"/>
    <col min="4375" max="4375" width="14.28515625" customWidth="1"/>
    <col min="4376" max="4377" width="12.7109375" customWidth="1"/>
    <col min="4378" max="4378" width="11.7109375" customWidth="1"/>
    <col min="4379" max="4379" width="13.7109375" customWidth="1"/>
    <col min="4380" max="4380" width="11.5703125" customWidth="1"/>
    <col min="4381" max="4381" width="10.7109375" customWidth="1"/>
    <col min="4382" max="4382" width="0" hidden="1" customWidth="1"/>
    <col min="4383" max="4384" width="9.140625" customWidth="1"/>
    <col min="4385"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140625" bestFit="1" customWidth="1"/>
    <col min="4616" max="4616" width="12.140625" customWidth="1"/>
    <col min="4617" max="4617" width="12.28515625" customWidth="1"/>
    <col min="4618" max="4618" width="14.140625" customWidth="1"/>
    <col min="4619" max="4619" width="19.140625" customWidth="1"/>
    <col min="4620" max="4621" width="12.42578125" customWidth="1"/>
    <col min="4622" max="4622" width="12.140625" customWidth="1"/>
    <col min="4623" max="4623" width="14.85546875" customWidth="1"/>
    <col min="4624" max="4625" width="12" customWidth="1"/>
    <col min="4626" max="4626" width="12.42578125" customWidth="1"/>
    <col min="4627" max="4627" width="15.28515625" customWidth="1"/>
    <col min="4628" max="4628" width="11.5703125" customWidth="1"/>
    <col min="4629" max="4629" width="13.28515625" customWidth="1"/>
    <col min="4630" max="4630" width="13" customWidth="1"/>
    <col min="4631" max="4631" width="14.28515625" customWidth="1"/>
    <col min="4632" max="4633" width="12.7109375" customWidth="1"/>
    <col min="4634" max="4634" width="11.7109375" customWidth="1"/>
    <col min="4635" max="4635" width="13.7109375" customWidth="1"/>
    <col min="4636" max="4636" width="11.5703125" customWidth="1"/>
    <col min="4637" max="4637" width="10.7109375" customWidth="1"/>
    <col min="4638" max="4638" width="0" hidden="1" customWidth="1"/>
    <col min="4639" max="4640" width="9.140625" customWidth="1"/>
    <col min="4641"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140625" bestFit="1" customWidth="1"/>
    <col min="4872" max="4872" width="12.140625" customWidth="1"/>
    <col min="4873" max="4873" width="12.28515625" customWidth="1"/>
    <col min="4874" max="4874" width="14.140625" customWidth="1"/>
    <col min="4875" max="4875" width="19.140625" customWidth="1"/>
    <col min="4876" max="4877" width="12.42578125" customWidth="1"/>
    <col min="4878" max="4878" width="12.140625" customWidth="1"/>
    <col min="4879" max="4879" width="14.85546875" customWidth="1"/>
    <col min="4880" max="4881" width="12" customWidth="1"/>
    <col min="4882" max="4882" width="12.42578125" customWidth="1"/>
    <col min="4883" max="4883" width="15.28515625" customWidth="1"/>
    <col min="4884" max="4884" width="11.5703125" customWidth="1"/>
    <col min="4885" max="4885" width="13.28515625" customWidth="1"/>
    <col min="4886" max="4886" width="13" customWidth="1"/>
    <col min="4887" max="4887" width="14.28515625" customWidth="1"/>
    <col min="4888" max="4889" width="12.7109375" customWidth="1"/>
    <col min="4890" max="4890" width="11.7109375" customWidth="1"/>
    <col min="4891" max="4891" width="13.7109375" customWidth="1"/>
    <col min="4892" max="4892" width="11.5703125" customWidth="1"/>
    <col min="4893" max="4893" width="10.7109375" customWidth="1"/>
    <col min="4894" max="4894" width="0" hidden="1" customWidth="1"/>
    <col min="4895" max="4896" width="9.140625" customWidth="1"/>
    <col min="4897"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140625" bestFit="1" customWidth="1"/>
    <col min="5128" max="5128" width="12.140625" customWidth="1"/>
    <col min="5129" max="5129" width="12.28515625" customWidth="1"/>
    <col min="5130" max="5130" width="14.140625" customWidth="1"/>
    <col min="5131" max="5131" width="19.140625" customWidth="1"/>
    <col min="5132" max="5133" width="12.42578125" customWidth="1"/>
    <col min="5134" max="5134" width="12.140625" customWidth="1"/>
    <col min="5135" max="5135" width="14.85546875" customWidth="1"/>
    <col min="5136" max="5137" width="12" customWidth="1"/>
    <col min="5138" max="5138" width="12.42578125" customWidth="1"/>
    <col min="5139" max="5139" width="15.28515625" customWidth="1"/>
    <col min="5140" max="5140" width="11.5703125" customWidth="1"/>
    <col min="5141" max="5141" width="13.28515625" customWidth="1"/>
    <col min="5142" max="5142" width="13" customWidth="1"/>
    <col min="5143" max="5143" width="14.28515625" customWidth="1"/>
    <col min="5144" max="5145" width="12.7109375" customWidth="1"/>
    <col min="5146" max="5146" width="11.7109375" customWidth="1"/>
    <col min="5147" max="5147" width="13.7109375" customWidth="1"/>
    <col min="5148" max="5148" width="11.5703125" customWidth="1"/>
    <col min="5149" max="5149" width="10.7109375" customWidth="1"/>
    <col min="5150" max="5150" width="0" hidden="1" customWidth="1"/>
    <col min="5151" max="5152" width="9.140625" customWidth="1"/>
    <col min="5153"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140625" bestFit="1" customWidth="1"/>
    <col min="5384" max="5384" width="12.140625" customWidth="1"/>
    <col min="5385" max="5385" width="12.28515625" customWidth="1"/>
    <col min="5386" max="5386" width="14.140625" customWidth="1"/>
    <col min="5387" max="5387" width="19.140625" customWidth="1"/>
    <col min="5388" max="5389" width="12.42578125" customWidth="1"/>
    <col min="5390" max="5390" width="12.140625" customWidth="1"/>
    <col min="5391" max="5391" width="14.85546875" customWidth="1"/>
    <col min="5392" max="5393" width="12" customWidth="1"/>
    <col min="5394" max="5394" width="12.42578125" customWidth="1"/>
    <col min="5395" max="5395" width="15.28515625" customWidth="1"/>
    <col min="5396" max="5396" width="11.5703125" customWidth="1"/>
    <col min="5397" max="5397" width="13.28515625" customWidth="1"/>
    <col min="5398" max="5398" width="13" customWidth="1"/>
    <col min="5399" max="5399" width="14.28515625" customWidth="1"/>
    <col min="5400" max="5401" width="12.7109375" customWidth="1"/>
    <col min="5402" max="5402" width="11.7109375" customWidth="1"/>
    <col min="5403" max="5403" width="13.7109375" customWidth="1"/>
    <col min="5404" max="5404" width="11.5703125" customWidth="1"/>
    <col min="5405" max="5405" width="10.7109375" customWidth="1"/>
    <col min="5406" max="5406" width="0" hidden="1" customWidth="1"/>
    <col min="5407" max="5408" width="9.140625" customWidth="1"/>
    <col min="5409"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140625" bestFit="1" customWidth="1"/>
    <col min="5640" max="5640" width="12.140625" customWidth="1"/>
    <col min="5641" max="5641" width="12.28515625" customWidth="1"/>
    <col min="5642" max="5642" width="14.140625" customWidth="1"/>
    <col min="5643" max="5643" width="19.140625" customWidth="1"/>
    <col min="5644" max="5645" width="12.42578125" customWidth="1"/>
    <col min="5646" max="5646" width="12.140625" customWidth="1"/>
    <col min="5647" max="5647" width="14.85546875" customWidth="1"/>
    <col min="5648" max="5649" width="12" customWidth="1"/>
    <col min="5650" max="5650" width="12.42578125" customWidth="1"/>
    <col min="5651" max="5651" width="15.28515625" customWidth="1"/>
    <col min="5652" max="5652" width="11.5703125" customWidth="1"/>
    <col min="5653" max="5653" width="13.28515625" customWidth="1"/>
    <col min="5654" max="5654" width="13" customWidth="1"/>
    <col min="5655" max="5655" width="14.28515625" customWidth="1"/>
    <col min="5656" max="5657" width="12.7109375" customWidth="1"/>
    <col min="5658" max="5658" width="11.7109375" customWidth="1"/>
    <col min="5659" max="5659" width="13.7109375" customWidth="1"/>
    <col min="5660" max="5660" width="11.5703125" customWidth="1"/>
    <col min="5661" max="5661" width="10.7109375" customWidth="1"/>
    <col min="5662" max="5662" width="0" hidden="1" customWidth="1"/>
    <col min="5663" max="5664" width="9.140625" customWidth="1"/>
    <col min="5665"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140625" bestFit="1" customWidth="1"/>
    <col min="5896" max="5896" width="12.140625" customWidth="1"/>
    <col min="5897" max="5897" width="12.28515625" customWidth="1"/>
    <col min="5898" max="5898" width="14.140625" customWidth="1"/>
    <col min="5899" max="5899" width="19.140625" customWidth="1"/>
    <col min="5900" max="5901" width="12.42578125" customWidth="1"/>
    <col min="5902" max="5902" width="12.140625" customWidth="1"/>
    <col min="5903" max="5903" width="14.85546875" customWidth="1"/>
    <col min="5904" max="5905" width="12" customWidth="1"/>
    <col min="5906" max="5906" width="12.42578125" customWidth="1"/>
    <col min="5907" max="5907" width="15.28515625" customWidth="1"/>
    <col min="5908" max="5908" width="11.5703125" customWidth="1"/>
    <col min="5909" max="5909" width="13.28515625" customWidth="1"/>
    <col min="5910" max="5910" width="13" customWidth="1"/>
    <col min="5911" max="5911" width="14.28515625" customWidth="1"/>
    <col min="5912" max="5913" width="12.7109375" customWidth="1"/>
    <col min="5914" max="5914" width="11.7109375" customWidth="1"/>
    <col min="5915" max="5915" width="13.7109375" customWidth="1"/>
    <col min="5916" max="5916" width="11.5703125" customWidth="1"/>
    <col min="5917" max="5917" width="10.7109375" customWidth="1"/>
    <col min="5918" max="5918" width="0" hidden="1" customWidth="1"/>
    <col min="5919" max="5920" width="9.140625" customWidth="1"/>
    <col min="5921"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140625" bestFit="1" customWidth="1"/>
    <col min="6152" max="6152" width="12.140625" customWidth="1"/>
    <col min="6153" max="6153" width="12.28515625" customWidth="1"/>
    <col min="6154" max="6154" width="14.140625" customWidth="1"/>
    <col min="6155" max="6155" width="19.140625" customWidth="1"/>
    <col min="6156" max="6157" width="12.42578125" customWidth="1"/>
    <col min="6158" max="6158" width="12.140625" customWidth="1"/>
    <col min="6159" max="6159" width="14.85546875" customWidth="1"/>
    <col min="6160" max="6161" width="12" customWidth="1"/>
    <col min="6162" max="6162" width="12.42578125" customWidth="1"/>
    <col min="6163" max="6163" width="15.28515625" customWidth="1"/>
    <col min="6164" max="6164" width="11.5703125" customWidth="1"/>
    <col min="6165" max="6165" width="13.28515625" customWidth="1"/>
    <col min="6166" max="6166" width="13" customWidth="1"/>
    <col min="6167" max="6167" width="14.28515625" customWidth="1"/>
    <col min="6168" max="6169" width="12.7109375" customWidth="1"/>
    <col min="6170" max="6170" width="11.7109375" customWidth="1"/>
    <col min="6171" max="6171" width="13.7109375" customWidth="1"/>
    <col min="6172" max="6172" width="11.5703125" customWidth="1"/>
    <col min="6173" max="6173" width="10.7109375" customWidth="1"/>
    <col min="6174" max="6174" width="0" hidden="1" customWidth="1"/>
    <col min="6175" max="6176" width="9.140625" customWidth="1"/>
    <col min="6177"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140625" bestFit="1" customWidth="1"/>
    <col min="6408" max="6408" width="12.140625" customWidth="1"/>
    <col min="6409" max="6409" width="12.28515625" customWidth="1"/>
    <col min="6410" max="6410" width="14.140625" customWidth="1"/>
    <col min="6411" max="6411" width="19.140625" customWidth="1"/>
    <col min="6412" max="6413" width="12.42578125" customWidth="1"/>
    <col min="6414" max="6414" width="12.140625" customWidth="1"/>
    <col min="6415" max="6415" width="14.85546875" customWidth="1"/>
    <col min="6416" max="6417" width="12" customWidth="1"/>
    <col min="6418" max="6418" width="12.42578125" customWidth="1"/>
    <col min="6419" max="6419" width="15.28515625" customWidth="1"/>
    <col min="6420" max="6420" width="11.5703125" customWidth="1"/>
    <col min="6421" max="6421" width="13.28515625" customWidth="1"/>
    <col min="6422" max="6422" width="13" customWidth="1"/>
    <col min="6423" max="6423" width="14.28515625" customWidth="1"/>
    <col min="6424" max="6425" width="12.7109375" customWidth="1"/>
    <col min="6426" max="6426" width="11.7109375" customWidth="1"/>
    <col min="6427" max="6427" width="13.7109375" customWidth="1"/>
    <col min="6428" max="6428" width="11.5703125" customWidth="1"/>
    <col min="6429" max="6429" width="10.7109375" customWidth="1"/>
    <col min="6430" max="6430" width="0" hidden="1" customWidth="1"/>
    <col min="6431" max="6432" width="9.140625" customWidth="1"/>
    <col min="6433"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140625" bestFit="1" customWidth="1"/>
    <col min="6664" max="6664" width="12.140625" customWidth="1"/>
    <col min="6665" max="6665" width="12.28515625" customWidth="1"/>
    <col min="6666" max="6666" width="14.140625" customWidth="1"/>
    <col min="6667" max="6667" width="19.140625" customWidth="1"/>
    <col min="6668" max="6669" width="12.42578125" customWidth="1"/>
    <col min="6670" max="6670" width="12.140625" customWidth="1"/>
    <col min="6671" max="6671" width="14.85546875" customWidth="1"/>
    <col min="6672" max="6673" width="12" customWidth="1"/>
    <col min="6674" max="6674" width="12.42578125" customWidth="1"/>
    <col min="6675" max="6675" width="15.28515625" customWidth="1"/>
    <col min="6676" max="6676" width="11.5703125" customWidth="1"/>
    <col min="6677" max="6677" width="13.28515625" customWidth="1"/>
    <col min="6678" max="6678" width="13" customWidth="1"/>
    <col min="6679" max="6679" width="14.28515625" customWidth="1"/>
    <col min="6680" max="6681" width="12.7109375" customWidth="1"/>
    <col min="6682" max="6682" width="11.7109375" customWidth="1"/>
    <col min="6683" max="6683" width="13.7109375" customWidth="1"/>
    <col min="6684" max="6684" width="11.5703125" customWidth="1"/>
    <col min="6685" max="6685" width="10.7109375" customWidth="1"/>
    <col min="6686" max="6686" width="0" hidden="1" customWidth="1"/>
    <col min="6687" max="6688" width="9.140625" customWidth="1"/>
    <col min="6689"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140625" bestFit="1" customWidth="1"/>
    <col min="6920" max="6920" width="12.140625" customWidth="1"/>
    <col min="6921" max="6921" width="12.28515625" customWidth="1"/>
    <col min="6922" max="6922" width="14.140625" customWidth="1"/>
    <col min="6923" max="6923" width="19.140625" customWidth="1"/>
    <col min="6924" max="6925" width="12.42578125" customWidth="1"/>
    <col min="6926" max="6926" width="12.140625" customWidth="1"/>
    <col min="6927" max="6927" width="14.85546875" customWidth="1"/>
    <col min="6928" max="6929" width="12" customWidth="1"/>
    <col min="6930" max="6930" width="12.42578125" customWidth="1"/>
    <col min="6931" max="6931" width="15.28515625" customWidth="1"/>
    <col min="6932" max="6932" width="11.5703125" customWidth="1"/>
    <col min="6933" max="6933" width="13.28515625" customWidth="1"/>
    <col min="6934" max="6934" width="13" customWidth="1"/>
    <col min="6935" max="6935" width="14.28515625" customWidth="1"/>
    <col min="6936" max="6937" width="12.7109375" customWidth="1"/>
    <col min="6938" max="6938" width="11.7109375" customWidth="1"/>
    <col min="6939" max="6939" width="13.7109375" customWidth="1"/>
    <col min="6940" max="6940" width="11.5703125" customWidth="1"/>
    <col min="6941" max="6941" width="10.7109375" customWidth="1"/>
    <col min="6942" max="6942" width="0" hidden="1" customWidth="1"/>
    <col min="6943" max="6944" width="9.140625" customWidth="1"/>
    <col min="6945"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140625" bestFit="1" customWidth="1"/>
    <col min="7176" max="7176" width="12.140625" customWidth="1"/>
    <col min="7177" max="7177" width="12.28515625" customWidth="1"/>
    <col min="7178" max="7178" width="14.140625" customWidth="1"/>
    <col min="7179" max="7179" width="19.140625" customWidth="1"/>
    <col min="7180" max="7181" width="12.42578125" customWidth="1"/>
    <col min="7182" max="7182" width="12.140625" customWidth="1"/>
    <col min="7183" max="7183" width="14.85546875" customWidth="1"/>
    <col min="7184" max="7185" width="12" customWidth="1"/>
    <col min="7186" max="7186" width="12.42578125" customWidth="1"/>
    <col min="7187" max="7187" width="15.28515625" customWidth="1"/>
    <col min="7188" max="7188" width="11.5703125" customWidth="1"/>
    <col min="7189" max="7189" width="13.28515625" customWidth="1"/>
    <col min="7190" max="7190" width="13" customWidth="1"/>
    <col min="7191" max="7191" width="14.28515625" customWidth="1"/>
    <col min="7192" max="7193" width="12.7109375" customWidth="1"/>
    <col min="7194" max="7194" width="11.7109375" customWidth="1"/>
    <col min="7195" max="7195" width="13.7109375" customWidth="1"/>
    <col min="7196" max="7196" width="11.5703125" customWidth="1"/>
    <col min="7197" max="7197" width="10.7109375" customWidth="1"/>
    <col min="7198" max="7198" width="0" hidden="1" customWidth="1"/>
    <col min="7199" max="7200" width="9.140625" customWidth="1"/>
    <col min="7201"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140625" bestFit="1" customWidth="1"/>
    <col min="7432" max="7432" width="12.140625" customWidth="1"/>
    <col min="7433" max="7433" width="12.28515625" customWidth="1"/>
    <col min="7434" max="7434" width="14.140625" customWidth="1"/>
    <col min="7435" max="7435" width="19.140625" customWidth="1"/>
    <col min="7436" max="7437" width="12.42578125" customWidth="1"/>
    <col min="7438" max="7438" width="12.140625" customWidth="1"/>
    <col min="7439" max="7439" width="14.85546875" customWidth="1"/>
    <col min="7440" max="7441" width="12" customWidth="1"/>
    <col min="7442" max="7442" width="12.42578125" customWidth="1"/>
    <col min="7443" max="7443" width="15.28515625" customWidth="1"/>
    <col min="7444" max="7444" width="11.5703125" customWidth="1"/>
    <col min="7445" max="7445" width="13.28515625" customWidth="1"/>
    <col min="7446" max="7446" width="13" customWidth="1"/>
    <col min="7447" max="7447" width="14.28515625" customWidth="1"/>
    <col min="7448" max="7449" width="12.7109375" customWidth="1"/>
    <col min="7450" max="7450" width="11.7109375" customWidth="1"/>
    <col min="7451" max="7451" width="13.7109375" customWidth="1"/>
    <col min="7452" max="7452" width="11.5703125" customWidth="1"/>
    <col min="7453" max="7453" width="10.7109375" customWidth="1"/>
    <col min="7454" max="7454" width="0" hidden="1" customWidth="1"/>
    <col min="7455" max="7456" width="9.140625" customWidth="1"/>
    <col min="7457"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140625" bestFit="1" customWidth="1"/>
    <col min="7688" max="7688" width="12.140625" customWidth="1"/>
    <col min="7689" max="7689" width="12.28515625" customWidth="1"/>
    <col min="7690" max="7690" width="14.140625" customWidth="1"/>
    <col min="7691" max="7691" width="19.140625" customWidth="1"/>
    <col min="7692" max="7693" width="12.42578125" customWidth="1"/>
    <col min="7694" max="7694" width="12.140625" customWidth="1"/>
    <col min="7695" max="7695" width="14.85546875" customWidth="1"/>
    <col min="7696" max="7697" width="12" customWidth="1"/>
    <col min="7698" max="7698" width="12.42578125" customWidth="1"/>
    <col min="7699" max="7699" width="15.28515625" customWidth="1"/>
    <col min="7700" max="7700" width="11.5703125" customWidth="1"/>
    <col min="7701" max="7701" width="13.28515625" customWidth="1"/>
    <col min="7702" max="7702" width="13" customWidth="1"/>
    <col min="7703" max="7703" width="14.28515625" customWidth="1"/>
    <col min="7704" max="7705" width="12.7109375" customWidth="1"/>
    <col min="7706" max="7706" width="11.7109375" customWidth="1"/>
    <col min="7707" max="7707" width="13.7109375" customWidth="1"/>
    <col min="7708" max="7708" width="11.5703125" customWidth="1"/>
    <col min="7709" max="7709" width="10.7109375" customWidth="1"/>
    <col min="7710" max="7710" width="0" hidden="1" customWidth="1"/>
    <col min="7711" max="7712" width="9.140625" customWidth="1"/>
    <col min="7713"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140625" bestFit="1" customWidth="1"/>
    <col min="7944" max="7944" width="12.140625" customWidth="1"/>
    <col min="7945" max="7945" width="12.28515625" customWidth="1"/>
    <col min="7946" max="7946" width="14.140625" customWidth="1"/>
    <col min="7947" max="7947" width="19.140625" customWidth="1"/>
    <col min="7948" max="7949" width="12.42578125" customWidth="1"/>
    <col min="7950" max="7950" width="12.140625" customWidth="1"/>
    <col min="7951" max="7951" width="14.85546875" customWidth="1"/>
    <col min="7952" max="7953" width="12" customWidth="1"/>
    <col min="7954" max="7954" width="12.42578125" customWidth="1"/>
    <col min="7955" max="7955" width="15.28515625" customWidth="1"/>
    <col min="7956" max="7956" width="11.5703125" customWidth="1"/>
    <col min="7957" max="7957" width="13.28515625" customWidth="1"/>
    <col min="7958" max="7958" width="13" customWidth="1"/>
    <col min="7959" max="7959" width="14.28515625" customWidth="1"/>
    <col min="7960" max="7961" width="12.7109375" customWidth="1"/>
    <col min="7962" max="7962" width="11.7109375" customWidth="1"/>
    <col min="7963" max="7963" width="13.7109375" customWidth="1"/>
    <col min="7964" max="7964" width="11.5703125" customWidth="1"/>
    <col min="7965" max="7965" width="10.7109375" customWidth="1"/>
    <col min="7966" max="7966" width="0" hidden="1" customWidth="1"/>
    <col min="7967" max="7968" width="9.140625" customWidth="1"/>
    <col min="7969"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140625" bestFit="1" customWidth="1"/>
    <col min="8200" max="8200" width="12.140625" customWidth="1"/>
    <col min="8201" max="8201" width="12.28515625" customWidth="1"/>
    <col min="8202" max="8202" width="14.140625" customWidth="1"/>
    <col min="8203" max="8203" width="19.140625" customWidth="1"/>
    <col min="8204" max="8205" width="12.42578125" customWidth="1"/>
    <col min="8206" max="8206" width="12.140625" customWidth="1"/>
    <col min="8207" max="8207" width="14.85546875" customWidth="1"/>
    <col min="8208" max="8209" width="12" customWidth="1"/>
    <col min="8210" max="8210" width="12.42578125" customWidth="1"/>
    <col min="8211" max="8211" width="15.28515625" customWidth="1"/>
    <col min="8212" max="8212" width="11.5703125" customWidth="1"/>
    <col min="8213" max="8213" width="13.28515625" customWidth="1"/>
    <col min="8214" max="8214" width="13" customWidth="1"/>
    <col min="8215" max="8215" width="14.28515625" customWidth="1"/>
    <col min="8216" max="8217" width="12.7109375" customWidth="1"/>
    <col min="8218" max="8218" width="11.7109375" customWidth="1"/>
    <col min="8219" max="8219" width="13.7109375" customWidth="1"/>
    <col min="8220" max="8220" width="11.5703125" customWidth="1"/>
    <col min="8221" max="8221" width="10.7109375" customWidth="1"/>
    <col min="8222" max="8222" width="0" hidden="1" customWidth="1"/>
    <col min="8223" max="8224" width="9.140625" customWidth="1"/>
    <col min="8225"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140625" bestFit="1" customWidth="1"/>
    <col min="8456" max="8456" width="12.140625" customWidth="1"/>
    <col min="8457" max="8457" width="12.28515625" customWidth="1"/>
    <col min="8458" max="8458" width="14.140625" customWidth="1"/>
    <col min="8459" max="8459" width="19.140625" customWidth="1"/>
    <col min="8460" max="8461" width="12.42578125" customWidth="1"/>
    <col min="8462" max="8462" width="12.140625" customWidth="1"/>
    <col min="8463" max="8463" width="14.85546875" customWidth="1"/>
    <col min="8464" max="8465" width="12" customWidth="1"/>
    <col min="8466" max="8466" width="12.42578125" customWidth="1"/>
    <col min="8467" max="8467" width="15.28515625" customWidth="1"/>
    <col min="8468" max="8468" width="11.5703125" customWidth="1"/>
    <col min="8469" max="8469" width="13.28515625" customWidth="1"/>
    <col min="8470" max="8470" width="13" customWidth="1"/>
    <col min="8471" max="8471" width="14.28515625" customWidth="1"/>
    <col min="8472" max="8473" width="12.7109375" customWidth="1"/>
    <col min="8474" max="8474" width="11.7109375" customWidth="1"/>
    <col min="8475" max="8475" width="13.7109375" customWidth="1"/>
    <col min="8476" max="8476" width="11.5703125" customWidth="1"/>
    <col min="8477" max="8477" width="10.7109375" customWidth="1"/>
    <col min="8478" max="8478" width="0" hidden="1" customWidth="1"/>
    <col min="8479" max="8480" width="9.140625" customWidth="1"/>
    <col min="8481"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140625" bestFit="1" customWidth="1"/>
    <col min="8712" max="8712" width="12.140625" customWidth="1"/>
    <col min="8713" max="8713" width="12.28515625" customWidth="1"/>
    <col min="8714" max="8714" width="14.140625" customWidth="1"/>
    <col min="8715" max="8715" width="19.140625" customWidth="1"/>
    <col min="8716" max="8717" width="12.42578125" customWidth="1"/>
    <col min="8718" max="8718" width="12.140625" customWidth="1"/>
    <col min="8719" max="8719" width="14.85546875" customWidth="1"/>
    <col min="8720" max="8721" width="12" customWidth="1"/>
    <col min="8722" max="8722" width="12.42578125" customWidth="1"/>
    <col min="8723" max="8723" width="15.28515625" customWidth="1"/>
    <col min="8724" max="8724" width="11.5703125" customWidth="1"/>
    <col min="8725" max="8725" width="13.28515625" customWidth="1"/>
    <col min="8726" max="8726" width="13" customWidth="1"/>
    <col min="8727" max="8727" width="14.28515625" customWidth="1"/>
    <col min="8728" max="8729" width="12.7109375" customWidth="1"/>
    <col min="8730" max="8730" width="11.7109375" customWidth="1"/>
    <col min="8731" max="8731" width="13.7109375" customWidth="1"/>
    <col min="8732" max="8732" width="11.5703125" customWidth="1"/>
    <col min="8733" max="8733" width="10.7109375" customWidth="1"/>
    <col min="8734" max="8734" width="0" hidden="1" customWidth="1"/>
    <col min="8735" max="8736" width="9.140625" customWidth="1"/>
    <col min="8737"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140625" bestFit="1" customWidth="1"/>
    <col min="8968" max="8968" width="12.140625" customWidth="1"/>
    <col min="8969" max="8969" width="12.28515625" customWidth="1"/>
    <col min="8970" max="8970" width="14.140625" customWidth="1"/>
    <col min="8971" max="8971" width="19.140625" customWidth="1"/>
    <col min="8972" max="8973" width="12.42578125" customWidth="1"/>
    <col min="8974" max="8974" width="12.140625" customWidth="1"/>
    <col min="8975" max="8975" width="14.85546875" customWidth="1"/>
    <col min="8976" max="8977" width="12" customWidth="1"/>
    <col min="8978" max="8978" width="12.42578125" customWidth="1"/>
    <col min="8979" max="8979" width="15.28515625" customWidth="1"/>
    <col min="8980" max="8980" width="11.5703125" customWidth="1"/>
    <col min="8981" max="8981" width="13.28515625" customWidth="1"/>
    <col min="8982" max="8982" width="13" customWidth="1"/>
    <col min="8983" max="8983" width="14.28515625" customWidth="1"/>
    <col min="8984" max="8985" width="12.7109375" customWidth="1"/>
    <col min="8986" max="8986" width="11.7109375" customWidth="1"/>
    <col min="8987" max="8987" width="13.7109375" customWidth="1"/>
    <col min="8988" max="8988" width="11.5703125" customWidth="1"/>
    <col min="8989" max="8989" width="10.7109375" customWidth="1"/>
    <col min="8990" max="8990" width="0" hidden="1" customWidth="1"/>
    <col min="8991" max="8992" width="9.140625" customWidth="1"/>
    <col min="8993"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140625" bestFit="1" customWidth="1"/>
    <col min="9224" max="9224" width="12.140625" customWidth="1"/>
    <col min="9225" max="9225" width="12.28515625" customWidth="1"/>
    <col min="9226" max="9226" width="14.140625" customWidth="1"/>
    <col min="9227" max="9227" width="19.140625" customWidth="1"/>
    <col min="9228" max="9229" width="12.42578125" customWidth="1"/>
    <col min="9230" max="9230" width="12.140625" customWidth="1"/>
    <col min="9231" max="9231" width="14.85546875" customWidth="1"/>
    <col min="9232" max="9233" width="12" customWidth="1"/>
    <col min="9234" max="9234" width="12.42578125" customWidth="1"/>
    <col min="9235" max="9235" width="15.28515625" customWidth="1"/>
    <col min="9236" max="9236" width="11.5703125" customWidth="1"/>
    <col min="9237" max="9237" width="13.28515625" customWidth="1"/>
    <col min="9238" max="9238" width="13" customWidth="1"/>
    <col min="9239" max="9239" width="14.28515625" customWidth="1"/>
    <col min="9240" max="9241" width="12.7109375" customWidth="1"/>
    <col min="9242" max="9242" width="11.7109375" customWidth="1"/>
    <col min="9243" max="9243" width="13.7109375" customWidth="1"/>
    <col min="9244" max="9244" width="11.5703125" customWidth="1"/>
    <col min="9245" max="9245" width="10.7109375" customWidth="1"/>
    <col min="9246" max="9246" width="0" hidden="1" customWidth="1"/>
    <col min="9247" max="9248" width="9.140625" customWidth="1"/>
    <col min="9249"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140625" bestFit="1" customWidth="1"/>
    <col min="9480" max="9480" width="12.140625" customWidth="1"/>
    <col min="9481" max="9481" width="12.28515625" customWidth="1"/>
    <col min="9482" max="9482" width="14.140625" customWidth="1"/>
    <col min="9483" max="9483" width="19.140625" customWidth="1"/>
    <col min="9484" max="9485" width="12.42578125" customWidth="1"/>
    <col min="9486" max="9486" width="12.140625" customWidth="1"/>
    <col min="9487" max="9487" width="14.85546875" customWidth="1"/>
    <col min="9488" max="9489" width="12" customWidth="1"/>
    <col min="9490" max="9490" width="12.42578125" customWidth="1"/>
    <col min="9491" max="9491" width="15.28515625" customWidth="1"/>
    <col min="9492" max="9492" width="11.5703125" customWidth="1"/>
    <col min="9493" max="9493" width="13.28515625" customWidth="1"/>
    <col min="9494" max="9494" width="13" customWidth="1"/>
    <col min="9495" max="9495" width="14.28515625" customWidth="1"/>
    <col min="9496" max="9497" width="12.7109375" customWidth="1"/>
    <col min="9498" max="9498" width="11.7109375" customWidth="1"/>
    <col min="9499" max="9499" width="13.7109375" customWidth="1"/>
    <col min="9500" max="9500" width="11.5703125" customWidth="1"/>
    <col min="9501" max="9501" width="10.7109375" customWidth="1"/>
    <col min="9502" max="9502" width="0" hidden="1" customWidth="1"/>
    <col min="9503" max="9504" width="9.140625" customWidth="1"/>
    <col min="9505"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140625" bestFit="1" customWidth="1"/>
    <col min="9736" max="9736" width="12.140625" customWidth="1"/>
    <col min="9737" max="9737" width="12.28515625" customWidth="1"/>
    <col min="9738" max="9738" width="14.140625" customWidth="1"/>
    <col min="9739" max="9739" width="19.140625" customWidth="1"/>
    <col min="9740" max="9741" width="12.42578125" customWidth="1"/>
    <col min="9742" max="9742" width="12.140625" customWidth="1"/>
    <col min="9743" max="9743" width="14.85546875" customWidth="1"/>
    <col min="9744" max="9745" width="12" customWidth="1"/>
    <col min="9746" max="9746" width="12.42578125" customWidth="1"/>
    <col min="9747" max="9747" width="15.28515625" customWidth="1"/>
    <col min="9748" max="9748" width="11.5703125" customWidth="1"/>
    <col min="9749" max="9749" width="13.28515625" customWidth="1"/>
    <col min="9750" max="9750" width="13" customWidth="1"/>
    <col min="9751" max="9751" width="14.28515625" customWidth="1"/>
    <col min="9752" max="9753" width="12.7109375" customWidth="1"/>
    <col min="9754" max="9754" width="11.7109375" customWidth="1"/>
    <col min="9755" max="9755" width="13.7109375" customWidth="1"/>
    <col min="9756" max="9756" width="11.5703125" customWidth="1"/>
    <col min="9757" max="9757" width="10.7109375" customWidth="1"/>
    <col min="9758" max="9758" width="0" hidden="1" customWidth="1"/>
    <col min="9759" max="9760" width="9.140625" customWidth="1"/>
    <col min="9761"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140625" bestFit="1" customWidth="1"/>
    <col min="9992" max="9992" width="12.140625" customWidth="1"/>
    <col min="9993" max="9993" width="12.28515625" customWidth="1"/>
    <col min="9994" max="9994" width="14.140625" customWidth="1"/>
    <col min="9995" max="9995" width="19.140625" customWidth="1"/>
    <col min="9996" max="9997" width="12.42578125" customWidth="1"/>
    <col min="9998" max="9998" width="12.140625" customWidth="1"/>
    <col min="9999" max="9999" width="14.85546875" customWidth="1"/>
    <col min="10000" max="10001" width="12" customWidth="1"/>
    <col min="10002" max="10002" width="12.42578125" customWidth="1"/>
    <col min="10003" max="10003" width="15.28515625" customWidth="1"/>
    <col min="10004" max="10004" width="11.5703125" customWidth="1"/>
    <col min="10005" max="10005" width="13.28515625" customWidth="1"/>
    <col min="10006" max="10006" width="13" customWidth="1"/>
    <col min="10007" max="10007" width="14.28515625" customWidth="1"/>
    <col min="10008" max="10009" width="12.7109375" customWidth="1"/>
    <col min="10010" max="10010" width="11.7109375" customWidth="1"/>
    <col min="10011" max="10011" width="13.7109375" customWidth="1"/>
    <col min="10012" max="10012" width="11.5703125" customWidth="1"/>
    <col min="10013" max="10013" width="10.7109375" customWidth="1"/>
    <col min="10014" max="10014" width="0" hidden="1" customWidth="1"/>
    <col min="10015" max="10016" width="9.140625" customWidth="1"/>
    <col min="10017"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140625" bestFit="1" customWidth="1"/>
    <col min="10248" max="10248" width="12.140625" customWidth="1"/>
    <col min="10249" max="10249" width="12.28515625" customWidth="1"/>
    <col min="10250" max="10250" width="14.140625" customWidth="1"/>
    <col min="10251" max="10251" width="19.140625" customWidth="1"/>
    <col min="10252" max="10253" width="12.42578125" customWidth="1"/>
    <col min="10254" max="10254" width="12.140625" customWidth="1"/>
    <col min="10255" max="10255" width="14.85546875" customWidth="1"/>
    <col min="10256" max="10257" width="12" customWidth="1"/>
    <col min="10258" max="10258" width="12.42578125" customWidth="1"/>
    <col min="10259" max="10259" width="15.28515625" customWidth="1"/>
    <col min="10260" max="10260" width="11.5703125" customWidth="1"/>
    <col min="10261" max="10261" width="13.28515625" customWidth="1"/>
    <col min="10262" max="10262" width="13" customWidth="1"/>
    <col min="10263" max="10263" width="14.28515625" customWidth="1"/>
    <col min="10264" max="10265" width="12.7109375" customWidth="1"/>
    <col min="10266" max="10266" width="11.7109375" customWidth="1"/>
    <col min="10267" max="10267" width="13.7109375" customWidth="1"/>
    <col min="10268" max="10268" width="11.5703125" customWidth="1"/>
    <col min="10269" max="10269" width="10.7109375" customWidth="1"/>
    <col min="10270" max="10270" width="0" hidden="1" customWidth="1"/>
    <col min="10271" max="10272" width="9.140625" customWidth="1"/>
    <col min="10273"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140625" bestFit="1" customWidth="1"/>
    <col min="10504" max="10504" width="12.140625" customWidth="1"/>
    <col min="10505" max="10505" width="12.28515625" customWidth="1"/>
    <col min="10506" max="10506" width="14.140625" customWidth="1"/>
    <col min="10507" max="10507" width="19.140625" customWidth="1"/>
    <col min="10508" max="10509" width="12.42578125" customWidth="1"/>
    <col min="10510" max="10510" width="12.140625" customWidth="1"/>
    <col min="10511" max="10511" width="14.85546875" customWidth="1"/>
    <col min="10512" max="10513" width="12" customWidth="1"/>
    <col min="10514" max="10514" width="12.42578125" customWidth="1"/>
    <col min="10515" max="10515" width="15.28515625" customWidth="1"/>
    <col min="10516" max="10516" width="11.5703125" customWidth="1"/>
    <col min="10517" max="10517" width="13.28515625" customWidth="1"/>
    <col min="10518" max="10518" width="13" customWidth="1"/>
    <col min="10519" max="10519" width="14.28515625" customWidth="1"/>
    <col min="10520" max="10521" width="12.7109375" customWidth="1"/>
    <col min="10522" max="10522" width="11.7109375" customWidth="1"/>
    <col min="10523" max="10523" width="13.7109375" customWidth="1"/>
    <col min="10524" max="10524" width="11.5703125" customWidth="1"/>
    <col min="10525" max="10525" width="10.7109375" customWidth="1"/>
    <col min="10526" max="10526" width="0" hidden="1" customWidth="1"/>
    <col min="10527" max="10528" width="9.140625" customWidth="1"/>
    <col min="10529"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140625" bestFit="1" customWidth="1"/>
    <col min="10760" max="10760" width="12.140625" customWidth="1"/>
    <col min="10761" max="10761" width="12.28515625" customWidth="1"/>
    <col min="10762" max="10762" width="14.140625" customWidth="1"/>
    <col min="10763" max="10763" width="19.140625" customWidth="1"/>
    <col min="10764" max="10765" width="12.42578125" customWidth="1"/>
    <col min="10766" max="10766" width="12.140625" customWidth="1"/>
    <col min="10767" max="10767" width="14.85546875" customWidth="1"/>
    <col min="10768" max="10769" width="12" customWidth="1"/>
    <col min="10770" max="10770" width="12.42578125" customWidth="1"/>
    <col min="10771" max="10771" width="15.28515625" customWidth="1"/>
    <col min="10772" max="10772" width="11.5703125" customWidth="1"/>
    <col min="10773" max="10773" width="13.28515625" customWidth="1"/>
    <col min="10774" max="10774" width="13" customWidth="1"/>
    <col min="10775" max="10775" width="14.28515625" customWidth="1"/>
    <col min="10776" max="10777" width="12.7109375" customWidth="1"/>
    <col min="10778" max="10778" width="11.7109375" customWidth="1"/>
    <col min="10779" max="10779" width="13.7109375" customWidth="1"/>
    <col min="10780" max="10780" width="11.5703125" customWidth="1"/>
    <col min="10781" max="10781" width="10.7109375" customWidth="1"/>
    <col min="10782" max="10782" width="0" hidden="1" customWidth="1"/>
    <col min="10783" max="10784" width="9.140625" customWidth="1"/>
    <col min="10785"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140625" bestFit="1" customWidth="1"/>
    <col min="11016" max="11016" width="12.140625" customWidth="1"/>
    <col min="11017" max="11017" width="12.28515625" customWidth="1"/>
    <col min="11018" max="11018" width="14.140625" customWidth="1"/>
    <col min="11019" max="11019" width="19.140625" customWidth="1"/>
    <col min="11020" max="11021" width="12.42578125" customWidth="1"/>
    <col min="11022" max="11022" width="12.140625" customWidth="1"/>
    <col min="11023" max="11023" width="14.85546875" customWidth="1"/>
    <col min="11024" max="11025" width="12" customWidth="1"/>
    <col min="11026" max="11026" width="12.42578125" customWidth="1"/>
    <col min="11027" max="11027" width="15.28515625" customWidth="1"/>
    <col min="11028" max="11028" width="11.5703125" customWidth="1"/>
    <col min="11029" max="11029" width="13.28515625" customWidth="1"/>
    <col min="11030" max="11030" width="13" customWidth="1"/>
    <col min="11031" max="11031" width="14.28515625" customWidth="1"/>
    <col min="11032" max="11033" width="12.7109375" customWidth="1"/>
    <col min="11034" max="11034" width="11.7109375" customWidth="1"/>
    <col min="11035" max="11035" width="13.7109375" customWidth="1"/>
    <col min="11036" max="11036" width="11.5703125" customWidth="1"/>
    <col min="11037" max="11037" width="10.7109375" customWidth="1"/>
    <col min="11038" max="11038" width="0" hidden="1" customWidth="1"/>
    <col min="11039" max="11040" width="9.140625" customWidth="1"/>
    <col min="11041"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140625" bestFit="1" customWidth="1"/>
    <col min="11272" max="11272" width="12.140625" customWidth="1"/>
    <col min="11273" max="11273" width="12.28515625" customWidth="1"/>
    <col min="11274" max="11274" width="14.140625" customWidth="1"/>
    <col min="11275" max="11275" width="19.140625" customWidth="1"/>
    <col min="11276" max="11277" width="12.42578125" customWidth="1"/>
    <col min="11278" max="11278" width="12.140625" customWidth="1"/>
    <col min="11279" max="11279" width="14.85546875" customWidth="1"/>
    <col min="11280" max="11281" width="12" customWidth="1"/>
    <col min="11282" max="11282" width="12.42578125" customWidth="1"/>
    <col min="11283" max="11283" width="15.28515625" customWidth="1"/>
    <col min="11284" max="11284" width="11.5703125" customWidth="1"/>
    <col min="11285" max="11285" width="13.28515625" customWidth="1"/>
    <col min="11286" max="11286" width="13" customWidth="1"/>
    <col min="11287" max="11287" width="14.28515625" customWidth="1"/>
    <col min="11288" max="11289" width="12.7109375" customWidth="1"/>
    <col min="11290" max="11290" width="11.7109375" customWidth="1"/>
    <col min="11291" max="11291" width="13.7109375" customWidth="1"/>
    <col min="11292" max="11292" width="11.5703125" customWidth="1"/>
    <col min="11293" max="11293" width="10.7109375" customWidth="1"/>
    <col min="11294" max="11294" width="0" hidden="1" customWidth="1"/>
    <col min="11295" max="11296" width="9.140625" customWidth="1"/>
    <col min="11297"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140625" bestFit="1" customWidth="1"/>
    <col min="11528" max="11528" width="12.140625" customWidth="1"/>
    <col min="11529" max="11529" width="12.28515625" customWidth="1"/>
    <col min="11530" max="11530" width="14.140625" customWidth="1"/>
    <col min="11531" max="11531" width="19.140625" customWidth="1"/>
    <col min="11532" max="11533" width="12.42578125" customWidth="1"/>
    <col min="11534" max="11534" width="12.140625" customWidth="1"/>
    <col min="11535" max="11535" width="14.85546875" customWidth="1"/>
    <col min="11536" max="11537" width="12" customWidth="1"/>
    <col min="11538" max="11538" width="12.42578125" customWidth="1"/>
    <col min="11539" max="11539" width="15.28515625" customWidth="1"/>
    <col min="11540" max="11540" width="11.5703125" customWidth="1"/>
    <col min="11541" max="11541" width="13.28515625" customWidth="1"/>
    <col min="11542" max="11542" width="13" customWidth="1"/>
    <col min="11543" max="11543" width="14.28515625" customWidth="1"/>
    <col min="11544" max="11545" width="12.7109375" customWidth="1"/>
    <col min="11546" max="11546" width="11.7109375" customWidth="1"/>
    <col min="11547" max="11547" width="13.7109375" customWidth="1"/>
    <col min="11548" max="11548" width="11.5703125" customWidth="1"/>
    <col min="11549" max="11549" width="10.7109375" customWidth="1"/>
    <col min="11550" max="11550" width="0" hidden="1" customWidth="1"/>
    <col min="11551" max="11552" width="9.140625" customWidth="1"/>
    <col min="11553"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140625" bestFit="1" customWidth="1"/>
    <col min="11784" max="11784" width="12.140625" customWidth="1"/>
    <col min="11785" max="11785" width="12.28515625" customWidth="1"/>
    <col min="11786" max="11786" width="14.140625" customWidth="1"/>
    <col min="11787" max="11787" width="19.140625" customWidth="1"/>
    <col min="11788" max="11789" width="12.42578125" customWidth="1"/>
    <col min="11790" max="11790" width="12.140625" customWidth="1"/>
    <col min="11791" max="11791" width="14.85546875" customWidth="1"/>
    <col min="11792" max="11793" width="12" customWidth="1"/>
    <col min="11794" max="11794" width="12.42578125" customWidth="1"/>
    <col min="11795" max="11795" width="15.28515625" customWidth="1"/>
    <col min="11796" max="11796" width="11.5703125" customWidth="1"/>
    <col min="11797" max="11797" width="13.28515625" customWidth="1"/>
    <col min="11798" max="11798" width="13" customWidth="1"/>
    <col min="11799" max="11799" width="14.28515625" customWidth="1"/>
    <col min="11800" max="11801" width="12.7109375" customWidth="1"/>
    <col min="11802" max="11802" width="11.7109375" customWidth="1"/>
    <col min="11803" max="11803" width="13.7109375" customWidth="1"/>
    <col min="11804" max="11804" width="11.5703125" customWidth="1"/>
    <col min="11805" max="11805" width="10.7109375" customWidth="1"/>
    <col min="11806" max="11806" width="0" hidden="1" customWidth="1"/>
    <col min="11807" max="11808" width="9.140625" customWidth="1"/>
    <col min="11809"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140625" bestFit="1" customWidth="1"/>
    <col min="12040" max="12040" width="12.140625" customWidth="1"/>
    <col min="12041" max="12041" width="12.28515625" customWidth="1"/>
    <col min="12042" max="12042" width="14.140625" customWidth="1"/>
    <col min="12043" max="12043" width="19.140625" customWidth="1"/>
    <col min="12044" max="12045" width="12.42578125" customWidth="1"/>
    <col min="12046" max="12046" width="12.140625" customWidth="1"/>
    <col min="12047" max="12047" width="14.85546875" customWidth="1"/>
    <col min="12048" max="12049" width="12" customWidth="1"/>
    <col min="12050" max="12050" width="12.42578125" customWidth="1"/>
    <col min="12051" max="12051" width="15.28515625" customWidth="1"/>
    <col min="12052" max="12052" width="11.5703125" customWidth="1"/>
    <col min="12053" max="12053" width="13.28515625" customWidth="1"/>
    <col min="12054" max="12054" width="13" customWidth="1"/>
    <col min="12055" max="12055" width="14.28515625" customWidth="1"/>
    <col min="12056" max="12057" width="12.7109375" customWidth="1"/>
    <col min="12058" max="12058" width="11.7109375" customWidth="1"/>
    <col min="12059" max="12059" width="13.7109375" customWidth="1"/>
    <col min="12060" max="12060" width="11.5703125" customWidth="1"/>
    <col min="12061" max="12061" width="10.7109375" customWidth="1"/>
    <col min="12062" max="12062" width="0" hidden="1" customWidth="1"/>
    <col min="12063" max="12064" width="9.140625" customWidth="1"/>
    <col min="12065"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140625" bestFit="1" customWidth="1"/>
    <col min="12296" max="12296" width="12.140625" customWidth="1"/>
    <col min="12297" max="12297" width="12.28515625" customWidth="1"/>
    <col min="12298" max="12298" width="14.140625" customWidth="1"/>
    <col min="12299" max="12299" width="19.140625" customWidth="1"/>
    <col min="12300" max="12301" width="12.42578125" customWidth="1"/>
    <col min="12302" max="12302" width="12.140625" customWidth="1"/>
    <col min="12303" max="12303" width="14.85546875" customWidth="1"/>
    <col min="12304" max="12305" width="12" customWidth="1"/>
    <col min="12306" max="12306" width="12.42578125" customWidth="1"/>
    <col min="12307" max="12307" width="15.28515625" customWidth="1"/>
    <col min="12308" max="12308" width="11.5703125" customWidth="1"/>
    <col min="12309" max="12309" width="13.28515625" customWidth="1"/>
    <col min="12310" max="12310" width="13" customWidth="1"/>
    <col min="12311" max="12311" width="14.28515625" customWidth="1"/>
    <col min="12312" max="12313" width="12.7109375" customWidth="1"/>
    <col min="12314" max="12314" width="11.7109375" customWidth="1"/>
    <col min="12315" max="12315" width="13.7109375" customWidth="1"/>
    <col min="12316" max="12316" width="11.5703125" customWidth="1"/>
    <col min="12317" max="12317" width="10.7109375" customWidth="1"/>
    <col min="12318" max="12318" width="0" hidden="1" customWidth="1"/>
    <col min="12319" max="12320" width="9.140625" customWidth="1"/>
    <col min="12321"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140625" bestFit="1" customWidth="1"/>
    <col min="12552" max="12552" width="12.140625" customWidth="1"/>
    <col min="12553" max="12553" width="12.28515625" customWidth="1"/>
    <col min="12554" max="12554" width="14.140625" customWidth="1"/>
    <col min="12555" max="12555" width="19.140625" customWidth="1"/>
    <col min="12556" max="12557" width="12.42578125" customWidth="1"/>
    <col min="12558" max="12558" width="12.140625" customWidth="1"/>
    <col min="12559" max="12559" width="14.85546875" customWidth="1"/>
    <col min="12560" max="12561" width="12" customWidth="1"/>
    <col min="12562" max="12562" width="12.42578125" customWidth="1"/>
    <col min="12563" max="12563" width="15.28515625" customWidth="1"/>
    <col min="12564" max="12564" width="11.5703125" customWidth="1"/>
    <col min="12565" max="12565" width="13.28515625" customWidth="1"/>
    <col min="12566" max="12566" width="13" customWidth="1"/>
    <col min="12567" max="12567" width="14.28515625" customWidth="1"/>
    <col min="12568" max="12569" width="12.7109375" customWidth="1"/>
    <col min="12570" max="12570" width="11.7109375" customWidth="1"/>
    <col min="12571" max="12571" width="13.7109375" customWidth="1"/>
    <col min="12572" max="12572" width="11.5703125" customWidth="1"/>
    <col min="12573" max="12573" width="10.7109375" customWidth="1"/>
    <col min="12574" max="12574" width="0" hidden="1" customWidth="1"/>
    <col min="12575" max="12576" width="9.140625" customWidth="1"/>
    <col min="12577"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140625" bestFit="1" customWidth="1"/>
    <col min="12808" max="12808" width="12.140625" customWidth="1"/>
    <col min="12809" max="12809" width="12.28515625" customWidth="1"/>
    <col min="12810" max="12810" width="14.140625" customWidth="1"/>
    <col min="12811" max="12811" width="19.140625" customWidth="1"/>
    <col min="12812" max="12813" width="12.42578125" customWidth="1"/>
    <col min="12814" max="12814" width="12.140625" customWidth="1"/>
    <col min="12815" max="12815" width="14.85546875" customWidth="1"/>
    <col min="12816" max="12817" width="12" customWidth="1"/>
    <col min="12818" max="12818" width="12.42578125" customWidth="1"/>
    <col min="12819" max="12819" width="15.28515625" customWidth="1"/>
    <col min="12820" max="12820" width="11.5703125" customWidth="1"/>
    <col min="12821" max="12821" width="13.28515625" customWidth="1"/>
    <col min="12822" max="12822" width="13" customWidth="1"/>
    <col min="12823" max="12823" width="14.28515625" customWidth="1"/>
    <col min="12824" max="12825" width="12.7109375" customWidth="1"/>
    <col min="12826" max="12826" width="11.7109375" customWidth="1"/>
    <col min="12827" max="12827" width="13.7109375" customWidth="1"/>
    <col min="12828" max="12828" width="11.5703125" customWidth="1"/>
    <col min="12829" max="12829" width="10.7109375" customWidth="1"/>
    <col min="12830" max="12830" width="0" hidden="1" customWidth="1"/>
    <col min="12831" max="12832" width="9.140625" customWidth="1"/>
    <col min="12833"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140625" bestFit="1" customWidth="1"/>
    <col min="13064" max="13064" width="12.140625" customWidth="1"/>
    <col min="13065" max="13065" width="12.28515625" customWidth="1"/>
    <col min="13066" max="13066" width="14.140625" customWidth="1"/>
    <col min="13067" max="13067" width="19.140625" customWidth="1"/>
    <col min="13068" max="13069" width="12.42578125" customWidth="1"/>
    <col min="13070" max="13070" width="12.140625" customWidth="1"/>
    <col min="13071" max="13071" width="14.85546875" customWidth="1"/>
    <col min="13072" max="13073" width="12" customWidth="1"/>
    <col min="13074" max="13074" width="12.42578125" customWidth="1"/>
    <col min="13075" max="13075" width="15.28515625" customWidth="1"/>
    <col min="13076" max="13076" width="11.5703125" customWidth="1"/>
    <col min="13077" max="13077" width="13.28515625" customWidth="1"/>
    <col min="13078" max="13078" width="13" customWidth="1"/>
    <col min="13079" max="13079" width="14.28515625" customWidth="1"/>
    <col min="13080" max="13081" width="12.7109375" customWidth="1"/>
    <col min="13082" max="13082" width="11.7109375" customWidth="1"/>
    <col min="13083" max="13083" width="13.7109375" customWidth="1"/>
    <col min="13084" max="13084" width="11.5703125" customWidth="1"/>
    <col min="13085" max="13085" width="10.7109375" customWidth="1"/>
    <col min="13086" max="13086" width="0" hidden="1" customWidth="1"/>
    <col min="13087" max="13088" width="9.140625" customWidth="1"/>
    <col min="13089"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140625" bestFit="1" customWidth="1"/>
    <col min="13320" max="13320" width="12.140625" customWidth="1"/>
    <col min="13321" max="13321" width="12.28515625" customWidth="1"/>
    <col min="13322" max="13322" width="14.140625" customWidth="1"/>
    <col min="13323" max="13323" width="19.140625" customWidth="1"/>
    <col min="13324" max="13325" width="12.42578125" customWidth="1"/>
    <col min="13326" max="13326" width="12.140625" customWidth="1"/>
    <col min="13327" max="13327" width="14.85546875" customWidth="1"/>
    <col min="13328" max="13329" width="12" customWidth="1"/>
    <col min="13330" max="13330" width="12.42578125" customWidth="1"/>
    <col min="13331" max="13331" width="15.28515625" customWidth="1"/>
    <col min="13332" max="13332" width="11.5703125" customWidth="1"/>
    <col min="13333" max="13333" width="13.28515625" customWidth="1"/>
    <col min="13334" max="13334" width="13" customWidth="1"/>
    <col min="13335" max="13335" width="14.28515625" customWidth="1"/>
    <col min="13336" max="13337" width="12.7109375" customWidth="1"/>
    <col min="13338" max="13338" width="11.7109375" customWidth="1"/>
    <col min="13339" max="13339" width="13.7109375" customWidth="1"/>
    <col min="13340" max="13340" width="11.5703125" customWidth="1"/>
    <col min="13341" max="13341" width="10.7109375" customWidth="1"/>
    <col min="13342" max="13342" width="0" hidden="1" customWidth="1"/>
    <col min="13343" max="13344" width="9.140625" customWidth="1"/>
    <col min="13345"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140625" bestFit="1" customWidth="1"/>
    <col min="13576" max="13576" width="12.140625" customWidth="1"/>
    <col min="13577" max="13577" width="12.28515625" customWidth="1"/>
    <col min="13578" max="13578" width="14.140625" customWidth="1"/>
    <col min="13579" max="13579" width="19.140625" customWidth="1"/>
    <col min="13580" max="13581" width="12.42578125" customWidth="1"/>
    <col min="13582" max="13582" width="12.140625" customWidth="1"/>
    <col min="13583" max="13583" width="14.85546875" customWidth="1"/>
    <col min="13584" max="13585" width="12" customWidth="1"/>
    <col min="13586" max="13586" width="12.42578125" customWidth="1"/>
    <col min="13587" max="13587" width="15.28515625" customWidth="1"/>
    <col min="13588" max="13588" width="11.5703125" customWidth="1"/>
    <col min="13589" max="13589" width="13.28515625" customWidth="1"/>
    <col min="13590" max="13590" width="13" customWidth="1"/>
    <col min="13591" max="13591" width="14.28515625" customWidth="1"/>
    <col min="13592" max="13593" width="12.7109375" customWidth="1"/>
    <col min="13594" max="13594" width="11.7109375" customWidth="1"/>
    <col min="13595" max="13595" width="13.7109375" customWidth="1"/>
    <col min="13596" max="13596" width="11.5703125" customWidth="1"/>
    <col min="13597" max="13597" width="10.7109375" customWidth="1"/>
    <col min="13598" max="13598" width="0" hidden="1" customWidth="1"/>
    <col min="13599" max="13600" width="9.140625" customWidth="1"/>
    <col min="13601"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140625" bestFit="1" customWidth="1"/>
    <col min="13832" max="13832" width="12.140625" customWidth="1"/>
    <col min="13833" max="13833" width="12.28515625" customWidth="1"/>
    <col min="13834" max="13834" width="14.140625" customWidth="1"/>
    <col min="13835" max="13835" width="19.140625" customWidth="1"/>
    <col min="13836" max="13837" width="12.42578125" customWidth="1"/>
    <col min="13838" max="13838" width="12.140625" customWidth="1"/>
    <col min="13839" max="13839" width="14.85546875" customWidth="1"/>
    <col min="13840" max="13841" width="12" customWidth="1"/>
    <col min="13842" max="13842" width="12.42578125" customWidth="1"/>
    <col min="13843" max="13843" width="15.28515625" customWidth="1"/>
    <col min="13844" max="13844" width="11.5703125" customWidth="1"/>
    <col min="13845" max="13845" width="13.28515625" customWidth="1"/>
    <col min="13846" max="13846" width="13" customWidth="1"/>
    <col min="13847" max="13847" width="14.28515625" customWidth="1"/>
    <col min="13848" max="13849" width="12.7109375" customWidth="1"/>
    <col min="13850" max="13850" width="11.7109375" customWidth="1"/>
    <col min="13851" max="13851" width="13.7109375" customWidth="1"/>
    <col min="13852" max="13852" width="11.5703125" customWidth="1"/>
    <col min="13853" max="13853" width="10.7109375" customWidth="1"/>
    <col min="13854" max="13854" width="0" hidden="1" customWidth="1"/>
    <col min="13855" max="13856" width="9.140625" customWidth="1"/>
    <col min="13857"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140625" bestFit="1" customWidth="1"/>
    <col min="14088" max="14088" width="12.140625" customWidth="1"/>
    <col min="14089" max="14089" width="12.28515625" customWidth="1"/>
    <col min="14090" max="14090" width="14.140625" customWidth="1"/>
    <col min="14091" max="14091" width="19.140625" customWidth="1"/>
    <col min="14092" max="14093" width="12.42578125" customWidth="1"/>
    <col min="14094" max="14094" width="12.140625" customWidth="1"/>
    <col min="14095" max="14095" width="14.85546875" customWidth="1"/>
    <col min="14096" max="14097" width="12" customWidth="1"/>
    <col min="14098" max="14098" width="12.42578125" customWidth="1"/>
    <col min="14099" max="14099" width="15.28515625" customWidth="1"/>
    <col min="14100" max="14100" width="11.5703125" customWidth="1"/>
    <col min="14101" max="14101" width="13.28515625" customWidth="1"/>
    <col min="14102" max="14102" width="13" customWidth="1"/>
    <col min="14103" max="14103" width="14.28515625" customWidth="1"/>
    <col min="14104" max="14105" width="12.7109375" customWidth="1"/>
    <col min="14106" max="14106" width="11.7109375" customWidth="1"/>
    <col min="14107" max="14107" width="13.7109375" customWidth="1"/>
    <col min="14108" max="14108" width="11.5703125" customWidth="1"/>
    <col min="14109" max="14109" width="10.7109375" customWidth="1"/>
    <col min="14110" max="14110" width="0" hidden="1" customWidth="1"/>
    <col min="14111" max="14112" width="9.140625" customWidth="1"/>
    <col min="14113"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140625" bestFit="1" customWidth="1"/>
    <col min="14344" max="14344" width="12.140625" customWidth="1"/>
    <col min="14345" max="14345" width="12.28515625" customWidth="1"/>
    <col min="14346" max="14346" width="14.140625" customWidth="1"/>
    <col min="14347" max="14347" width="19.140625" customWidth="1"/>
    <col min="14348" max="14349" width="12.42578125" customWidth="1"/>
    <col min="14350" max="14350" width="12.140625" customWidth="1"/>
    <col min="14351" max="14351" width="14.85546875" customWidth="1"/>
    <col min="14352" max="14353" width="12" customWidth="1"/>
    <col min="14354" max="14354" width="12.42578125" customWidth="1"/>
    <col min="14355" max="14355" width="15.28515625" customWidth="1"/>
    <col min="14356" max="14356" width="11.5703125" customWidth="1"/>
    <col min="14357" max="14357" width="13.28515625" customWidth="1"/>
    <col min="14358" max="14358" width="13" customWidth="1"/>
    <col min="14359" max="14359" width="14.28515625" customWidth="1"/>
    <col min="14360" max="14361" width="12.7109375" customWidth="1"/>
    <col min="14362" max="14362" width="11.7109375" customWidth="1"/>
    <col min="14363" max="14363" width="13.7109375" customWidth="1"/>
    <col min="14364" max="14364" width="11.5703125" customWidth="1"/>
    <col min="14365" max="14365" width="10.7109375" customWidth="1"/>
    <col min="14366" max="14366" width="0" hidden="1" customWidth="1"/>
    <col min="14367" max="14368" width="9.140625" customWidth="1"/>
    <col min="14369"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140625" bestFit="1" customWidth="1"/>
    <col min="14600" max="14600" width="12.140625" customWidth="1"/>
    <col min="14601" max="14601" width="12.28515625" customWidth="1"/>
    <col min="14602" max="14602" width="14.140625" customWidth="1"/>
    <col min="14603" max="14603" width="19.140625" customWidth="1"/>
    <col min="14604" max="14605" width="12.42578125" customWidth="1"/>
    <col min="14606" max="14606" width="12.140625" customWidth="1"/>
    <col min="14607" max="14607" width="14.85546875" customWidth="1"/>
    <col min="14608" max="14609" width="12" customWidth="1"/>
    <col min="14610" max="14610" width="12.42578125" customWidth="1"/>
    <col min="14611" max="14611" width="15.28515625" customWidth="1"/>
    <col min="14612" max="14612" width="11.5703125" customWidth="1"/>
    <col min="14613" max="14613" width="13.28515625" customWidth="1"/>
    <col min="14614" max="14614" width="13" customWidth="1"/>
    <col min="14615" max="14615" width="14.28515625" customWidth="1"/>
    <col min="14616" max="14617" width="12.7109375" customWidth="1"/>
    <col min="14618" max="14618" width="11.7109375" customWidth="1"/>
    <col min="14619" max="14619" width="13.7109375" customWidth="1"/>
    <col min="14620" max="14620" width="11.5703125" customWidth="1"/>
    <col min="14621" max="14621" width="10.7109375" customWidth="1"/>
    <col min="14622" max="14622" width="0" hidden="1" customWidth="1"/>
    <col min="14623" max="14624" width="9.140625" customWidth="1"/>
    <col min="14625"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140625" bestFit="1" customWidth="1"/>
    <col min="14856" max="14856" width="12.140625" customWidth="1"/>
    <col min="14857" max="14857" width="12.28515625" customWidth="1"/>
    <col min="14858" max="14858" width="14.140625" customWidth="1"/>
    <col min="14859" max="14859" width="19.140625" customWidth="1"/>
    <col min="14860" max="14861" width="12.42578125" customWidth="1"/>
    <col min="14862" max="14862" width="12.140625" customWidth="1"/>
    <col min="14863" max="14863" width="14.85546875" customWidth="1"/>
    <col min="14864" max="14865" width="12" customWidth="1"/>
    <col min="14866" max="14866" width="12.42578125" customWidth="1"/>
    <col min="14867" max="14867" width="15.28515625" customWidth="1"/>
    <col min="14868" max="14868" width="11.5703125" customWidth="1"/>
    <col min="14869" max="14869" width="13.28515625" customWidth="1"/>
    <col min="14870" max="14870" width="13" customWidth="1"/>
    <col min="14871" max="14871" width="14.28515625" customWidth="1"/>
    <col min="14872" max="14873" width="12.7109375" customWidth="1"/>
    <col min="14874" max="14874" width="11.7109375" customWidth="1"/>
    <col min="14875" max="14875" width="13.7109375" customWidth="1"/>
    <col min="14876" max="14876" width="11.5703125" customWidth="1"/>
    <col min="14877" max="14877" width="10.7109375" customWidth="1"/>
    <col min="14878" max="14878" width="0" hidden="1" customWidth="1"/>
    <col min="14879" max="14880" width="9.140625" customWidth="1"/>
    <col min="14881"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140625" bestFit="1" customWidth="1"/>
    <col min="15112" max="15112" width="12.140625" customWidth="1"/>
    <col min="15113" max="15113" width="12.28515625" customWidth="1"/>
    <col min="15114" max="15114" width="14.140625" customWidth="1"/>
    <col min="15115" max="15115" width="19.140625" customWidth="1"/>
    <col min="15116" max="15117" width="12.42578125" customWidth="1"/>
    <col min="15118" max="15118" width="12.140625" customWidth="1"/>
    <col min="15119" max="15119" width="14.85546875" customWidth="1"/>
    <col min="15120" max="15121" width="12" customWidth="1"/>
    <col min="15122" max="15122" width="12.42578125" customWidth="1"/>
    <col min="15123" max="15123" width="15.28515625" customWidth="1"/>
    <col min="15124" max="15124" width="11.5703125" customWidth="1"/>
    <col min="15125" max="15125" width="13.28515625" customWidth="1"/>
    <col min="15126" max="15126" width="13" customWidth="1"/>
    <col min="15127" max="15127" width="14.28515625" customWidth="1"/>
    <col min="15128" max="15129" width="12.7109375" customWidth="1"/>
    <col min="15130" max="15130" width="11.7109375" customWidth="1"/>
    <col min="15131" max="15131" width="13.7109375" customWidth="1"/>
    <col min="15132" max="15132" width="11.5703125" customWidth="1"/>
    <col min="15133" max="15133" width="10.7109375" customWidth="1"/>
    <col min="15134" max="15134" width="0" hidden="1" customWidth="1"/>
    <col min="15135" max="15136" width="9.140625" customWidth="1"/>
    <col min="15137"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140625" bestFit="1" customWidth="1"/>
    <col min="15368" max="15368" width="12.140625" customWidth="1"/>
    <col min="15369" max="15369" width="12.28515625" customWidth="1"/>
    <col min="15370" max="15370" width="14.140625" customWidth="1"/>
    <col min="15371" max="15371" width="19.140625" customWidth="1"/>
    <col min="15372" max="15373" width="12.42578125" customWidth="1"/>
    <col min="15374" max="15374" width="12.140625" customWidth="1"/>
    <col min="15375" max="15375" width="14.85546875" customWidth="1"/>
    <col min="15376" max="15377" width="12" customWidth="1"/>
    <col min="15378" max="15378" width="12.42578125" customWidth="1"/>
    <col min="15379" max="15379" width="15.28515625" customWidth="1"/>
    <col min="15380" max="15380" width="11.5703125" customWidth="1"/>
    <col min="15381" max="15381" width="13.28515625" customWidth="1"/>
    <col min="15382" max="15382" width="13" customWidth="1"/>
    <col min="15383" max="15383" width="14.28515625" customWidth="1"/>
    <col min="15384" max="15385" width="12.7109375" customWidth="1"/>
    <col min="15386" max="15386" width="11.7109375" customWidth="1"/>
    <col min="15387" max="15387" width="13.7109375" customWidth="1"/>
    <col min="15388" max="15388" width="11.5703125" customWidth="1"/>
    <col min="15389" max="15389" width="10.7109375" customWidth="1"/>
    <col min="15390" max="15390" width="0" hidden="1" customWidth="1"/>
    <col min="15391" max="15392" width="9.140625" customWidth="1"/>
    <col min="15393"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140625" bestFit="1" customWidth="1"/>
    <col min="15624" max="15624" width="12.140625" customWidth="1"/>
    <col min="15625" max="15625" width="12.28515625" customWidth="1"/>
    <col min="15626" max="15626" width="14.140625" customWidth="1"/>
    <col min="15627" max="15627" width="19.140625" customWidth="1"/>
    <col min="15628" max="15629" width="12.42578125" customWidth="1"/>
    <col min="15630" max="15630" width="12.140625" customWidth="1"/>
    <col min="15631" max="15631" width="14.85546875" customWidth="1"/>
    <col min="15632" max="15633" width="12" customWidth="1"/>
    <col min="15634" max="15634" width="12.42578125" customWidth="1"/>
    <col min="15635" max="15635" width="15.28515625" customWidth="1"/>
    <col min="15636" max="15636" width="11.5703125" customWidth="1"/>
    <col min="15637" max="15637" width="13.28515625" customWidth="1"/>
    <col min="15638" max="15638" width="13" customWidth="1"/>
    <col min="15639" max="15639" width="14.28515625" customWidth="1"/>
    <col min="15640" max="15641" width="12.7109375" customWidth="1"/>
    <col min="15642" max="15642" width="11.7109375" customWidth="1"/>
    <col min="15643" max="15643" width="13.7109375" customWidth="1"/>
    <col min="15644" max="15644" width="11.5703125" customWidth="1"/>
    <col min="15645" max="15645" width="10.7109375" customWidth="1"/>
    <col min="15646" max="15646" width="0" hidden="1" customWidth="1"/>
    <col min="15647" max="15648" width="9.140625" customWidth="1"/>
    <col min="15649"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140625" bestFit="1" customWidth="1"/>
    <col min="15880" max="15880" width="12.140625" customWidth="1"/>
    <col min="15881" max="15881" width="12.28515625" customWidth="1"/>
    <col min="15882" max="15882" width="14.140625" customWidth="1"/>
    <col min="15883" max="15883" width="19.140625" customWidth="1"/>
    <col min="15884" max="15885" width="12.42578125" customWidth="1"/>
    <col min="15886" max="15886" width="12.140625" customWidth="1"/>
    <col min="15887" max="15887" width="14.85546875" customWidth="1"/>
    <col min="15888" max="15889" width="12" customWidth="1"/>
    <col min="15890" max="15890" width="12.42578125" customWidth="1"/>
    <col min="15891" max="15891" width="15.28515625" customWidth="1"/>
    <col min="15892" max="15892" width="11.5703125" customWidth="1"/>
    <col min="15893" max="15893" width="13.28515625" customWidth="1"/>
    <col min="15894" max="15894" width="13" customWidth="1"/>
    <col min="15895" max="15895" width="14.28515625" customWidth="1"/>
    <col min="15896" max="15897" width="12.7109375" customWidth="1"/>
    <col min="15898" max="15898" width="11.7109375" customWidth="1"/>
    <col min="15899" max="15899" width="13.7109375" customWidth="1"/>
    <col min="15900" max="15900" width="11.5703125" customWidth="1"/>
    <col min="15901" max="15901" width="10.7109375" customWidth="1"/>
    <col min="15902" max="15902" width="0" hidden="1" customWidth="1"/>
    <col min="15903" max="15904" width="9.140625" customWidth="1"/>
    <col min="15905"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140625" bestFit="1" customWidth="1"/>
    <col min="16136" max="16136" width="12.140625" customWidth="1"/>
    <col min="16137" max="16137" width="12.28515625" customWidth="1"/>
    <col min="16138" max="16138" width="14.140625" customWidth="1"/>
    <col min="16139" max="16139" width="19.140625" customWidth="1"/>
    <col min="16140" max="16141" width="12.42578125" customWidth="1"/>
    <col min="16142" max="16142" width="12.140625" customWidth="1"/>
    <col min="16143" max="16143" width="14.85546875" customWidth="1"/>
    <col min="16144" max="16145" width="12" customWidth="1"/>
    <col min="16146" max="16146" width="12.42578125" customWidth="1"/>
    <col min="16147" max="16147" width="15.28515625" customWidth="1"/>
    <col min="16148" max="16148" width="11.5703125" customWidth="1"/>
    <col min="16149" max="16149" width="13.28515625" customWidth="1"/>
    <col min="16150" max="16150" width="13" customWidth="1"/>
    <col min="16151" max="16151" width="14.28515625" customWidth="1"/>
    <col min="16152" max="16153" width="12.7109375" customWidth="1"/>
    <col min="16154" max="16154" width="11.7109375" customWidth="1"/>
    <col min="16155" max="16155" width="13.7109375" customWidth="1"/>
    <col min="16156" max="16156" width="11.5703125" customWidth="1"/>
    <col min="16157" max="16157" width="10.7109375" customWidth="1"/>
    <col min="16158" max="16158" width="0" hidden="1" customWidth="1"/>
    <col min="16159" max="16160" width="9.140625" customWidth="1"/>
    <col min="16161" max="16162" width="0" hidden="1" customWidth="1"/>
    <col min="16163" max="16184" width="9.140625" customWidth="1"/>
    <col min="16375" max="16375" width="13.7109375" customWidth="1"/>
  </cols>
  <sheetData>
    <row r="1" spans="1:247" s="33" customFormat="1" ht="27.75" hidden="1" customHeight="1" x14ac:dyDescent="0.25">
      <c r="A1" s="41" t="s">
        <v>70</v>
      </c>
      <c r="B1" s="41"/>
      <c r="C1" s="41"/>
      <c r="D1" s="41"/>
      <c r="E1" s="41"/>
      <c r="F1" s="41"/>
      <c r="G1" s="41"/>
      <c r="H1" s="41"/>
      <c r="I1" s="41"/>
      <c r="J1" s="41"/>
      <c r="K1" s="41"/>
      <c r="L1" s="29"/>
      <c r="M1" s="29"/>
      <c r="N1" s="29"/>
      <c r="O1" s="29"/>
      <c r="P1" s="29"/>
      <c r="Q1" s="29"/>
      <c r="R1" s="29"/>
      <c r="S1" s="2"/>
      <c r="T1" s="22"/>
      <c r="U1" s="22"/>
      <c r="V1" s="22"/>
      <c r="W1" s="2"/>
      <c r="X1" s="2"/>
      <c r="Y1" s="2"/>
      <c r="Z1" s="2"/>
      <c r="AA1" s="2"/>
      <c r="AB1" s="2"/>
      <c r="AC1" s="2"/>
      <c r="AD1" s="2"/>
      <c r="AE1" s="2"/>
      <c r="AF1" s="2"/>
      <c r="AG1" s="2"/>
      <c r="AH1" s="2"/>
    </row>
    <row r="2" spans="1:247" s="33" customFormat="1" ht="27.75" hidden="1" customHeight="1" x14ac:dyDescent="0.25">
      <c r="A2" s="42" t="s">
        <v>69</v>
      </c>
      <c r="B2" s="42"/>
      <c r="C2" s="42"/>
      <c r="D2" s="42"/>
      <c r="E2" s="42"/>
      <c r="F2" s="42"/>
      <c r="G2" s="42"/>
      <c r="H2" s="42"/>
      <c r="I2" s="42"/>
      <c r="J2" s="42"/>
      <c r="K2" s="42"/>
      <c r="L2" s="29"/>
      <c r="M2" s="29"/>
      <c r="N2" s="29"/>
      <c r="O2" s="29"/>
      <c r="P2" s="29"/>
      <c r="Q2" s="29"/>
      <c r="R2" s="29"/>
      <c r="S2" s="22"/>
      <c r="T2" s="22"/>
      <c r="U2" s="22"/>
      <c r="V2" s="22"/>
      <c r="W2" s="2"/>
      <c r="X2" s="2"/>
      <c r="Y2" s="2"/>
      <c r="Z2" s="2"/>
      <c r="AA2" s="2"/>
      <c r="AB2" s="2"/>
      <c r="AC2" s="2"/>
      <c r="AD2" s="2"/>
      <c r="AE2" s="2"/>
      <c r="AF2" s="2"/>
      <c r="AG2" s="2"/>
      <c r="AH2" s="2"/>
    </row>
    <row r="3" spans="1:247" ht="45" customHeight="1" x14ac:dyDescent="0.25">
      <c r="A3" s="43" t="s">
        <v>80</v>
      </c>
      <c r="B3" s="43"/>
      <c r="C3" s="43"/>
      <c r="D3" s="43"/>
      <c r="E3" s="43"/>
      <c r="F3" s="43"/>
      <c r="G3" s="43"/>
      <c r="H3" s="43"/>
      <c r="I3" s="43"/>
      <c r="J3" s="43"/>
      <c r="K3" s="43"/>
      <c r="L3" s="9"/>
      <c r="M3" s="9"/>
      <c r="N3" s="9"/>
      <c r="O3" s="9"/>
      <c r="P3" s="9"/>
      <c r="Q3" s="9"/>
      <c r="R3" s="9"/>
      <c r="S3" s="9"/>
      <c r="T3" s="9"/>
      <c r="U3" s="9"/>
      <c r="V3" s="9"/>
      <c r="W3" s="9"/>
      <c r="X3" s="9"/>
      <c r="Y3" s="9"/>
      <c r="Z3" s="9"/>
      <c r="AA3" s="9"/>
      <c r="AB3" s="9"/>
      <c r="AC3" s="9"/>
      <c r="AD3" s="2"/>
      <c r="AE3" s="2"/>
      <c r="AF3" s="2"/>
      <c r="AG3" s="2"/>
      <c r="AH3" s="2"/>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s="2" customFormat="1" ht="16.5" customHeight="1" x14ac:dyDescent="0.25">
      <c r="A4" s="44" t="s">
        <v>68</v>
      </c>
      <c r="B4" s="44"/>
      <c r="C4" s="44"/>
      <c r="D4" s="44"/>
      <c r="E4" s="44"/>
      <c r="F4" s="44"/>
      <c r="G4" s="44"/>
      <c r="H4" s="44"/>
      <c r="I4" s="44"/>
      <c r="J4" s="44"/>
      <c r="K4" s="44"/>
      <c r="L4" s="9"/>
      <c r="M4" s="9"/>
      <c r="N4" s="9"/>
      <c r="O4" s="9"/>
      <c r="P4" s="9"/>
      <c r="Q4" s="9"/>
      <c r="R4" s="9"/>
      <c r="S4" s="9"/>
      <c r="T4" s="9"/>
      <c r="U4" s="9"/>
      <c r="V4" s="9"/>
      <c r="W4" s="9"/>
      <c r="X4" s="9"/>
      <c r="Y4" s="9"/>
      <c r="Z4" s="9"/>
      <c r="AA4" s="9"/>
      <c r="AB4" s="9"/>
      <c r="AC4" s="9"/>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s="2" customFormat="1" ht="43.5" hidden="1" customHeight="1" x14ac:dyDescent="0.25">
      <c r="A5" s="45" t="s">
        <v>67</v>
      </c>
      <c r="B5" s="46"/>
      <c r="C5" s="46"/>
      <c r="D5" s="46"/>
      <c r="E5" s="46"/>
      <c r="F5" s="46"/>
      <c r="G5" s="46"/>
      <c r="H5" s="46"/>
      <c r="I5" s="47"/>
      <c r="J5" s="48" t="s">
        <v>66</v>
      </c>
      <c r="K5" s="49"/>
      <c r="L5" s="9"/>
      <c r="M5" s="9"/>
      <c r="N5" s="9"/>
      <c r="O5" s="9"/>
      <c r="P5" s="9"/>
      <c r="Q5" s="9"/>
      <c r="R5" s="9"/>
      <c r="S5" s="9"/>
      <c r="T5" s="9"/>
      <c r="U5" s="9"/>
      <c r="V5" s="9"/>
      <c r="W5" s="9"/>
      <c r="X5" s="9"/>
      <c r="Y5" s="9"/>
      <c r="Z5" s="9"/>
      <c r="AA5" s="9"/>
      <c r="AB5" s="9"/>
      <c r="AC5" s="9"/>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s="2" customFormat="1" ht="13.5" customHeight="1" x14ac:dyDescent="0.25">
      <c r="A6" s="57" t="s">
        <v>65</v>
      </c>
      <c r="B6" s="58"/>
      <c r="C6" s="58"/>
      <c r="D6" s="58"/>
      <c r="E6" s="58"/>
      <c r="F6" s="58"/>
      <c r="G6" s="58"/>
      <c r="H6" s="58"/>
      <c r="I6" s="59"/>
      <c r="J6" s="53">
        <v>100000</v>
      </c>
      <c r="K6" s="53"/>
      <c r="L6" s="9"/>
      <c r="M6" s="9"/>
      <c r="N6" s="9"/>
      <c r="O6" s="9"/>
      <c r="P6" s="9"/>
      <c r="Q6" s="9"/>
      <c r="R6" s="9"/>
      <c r="S6" s="9"/>
      <c r="T6" s="9"/>
      <c r="U6" s="9"/>
      <c r="V6" s="9"/>
      <c r="W6" s="9"/>
      <c r="X6" s="9"/>
      <c r="Y6" s="9"/>
      <c r="Z6" s="9"/>
      <c r="AA6" s="9"/>
      <c r="AB6" s="9"/>
      <c r="AC6" s="9"/>
      <c r="AD6" s="34">
        <v>0.01</v>
      </c>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2" customFormat="1" x14ac:dyDescent="0.25">
      <c r="A7" s="60" t="s">
        <v>64</v>
      </c>
      <c r="B7" s="61"/>
      <c r="C7" s="61"/>
      <c r="D7" s="61"/>
      <c r="E7" s="61"/>
      <c r="F7" s="61"/>
      <c r="G7" s="61"/>
      <c r="H7" s="61"/>
      <c r="I7" s="62"/>
      <c r="J7" s="63">
        <v>0.3</v>
      </c>
      <c r="K7" s="63"/>
      <c r="L7" s="9"/>
      <c r="M7" s="9"/>
      <c r="N7" s="39"/>
      <c r="O7" s="9" t="s">
        <v>81</v>
      </c>
      <c r="P7" s="9"/>
      <c r="Q7" s="9"/>
      <c r="R7" s="9"/>
      <c r="S7" s="9"/>
      <c r="T7" s="9"/>
      <c r="U7" s="9"/>
      <c r="V7" s="9"/>
      <c r="W7" s="9"/>
      <c r="X7" s="9"/>
      <c r="Y7" s="9"/>
      <c r="Z7" s="9"/>
      <c r="AA7" s="9"/>
      <c r="AB7" s="9"/>
      <c r="AC7" s="9"/>
      <c r="AD7" s="28">
        <v>7.0000000000000001E-3</v>
      </c>
      <c r="AE7" s="22"/>
      <c r="AG7" s="22" t="s">
        <v>63</v>
      </c>
      <c r="AH7" s="27" t="s">
        <v>62</v>
      </c>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s="2" customFormat="1" x14ac:dyDescent="0.25">
      <c r="A8" s="64" t="s">
        <v>61</v>
      </c>
      <c r="B8" s="65"/>
      <c r="C8" s="65"/>
      <c r="D8" s="65"/>
      <c r="E8" s="65"/>
      <c r="F8" s="65"/>
      <c r="G8" s="65"/>
      <c r="H8" s="65"/>
      <c r="I8" s="66"/>
      <c r="J8" s="67">
        <f>J6-(J6*avans2)</f>
        <v>70000</v>
      </c>
      <c r="K8" s="67"/>
      <c r="L8" s="9"/>
      <c r="M8" s="9"/>
      <c r="N8" s="9"/>
      <c r="O8" s="9"/>
      <c r="P8" s="9"/>
      <c r="Q8" s="9"/>
      <c r="R8" s="9"/>
      <c r="S8" s="9"/>
      <c r="T8" s="9"/>
      <c r="U8" s="9"/>
      <c r="V8" s="9"/>
      <c r="W8" s="9"/>
      <c r="X8" s="9"/>
      <c r="Y8" s="9"/>
      <c r="Z8" s="9"/>
      <c r="AA8" s="9"/>
      <c r="AB8" s="9"/>
      <c r="AC8" s="9"/>
      <c r="AD8" s="28">
        <v>5.0000000000000001E-3</v>
      </c>
      <c r="AE8" s="22"/>
      <c r="AG8" s="2" t="s">
        <v>60</v>
      </c>
      <c r="AH8" s="27" t="s">
        <v>59</v>
      </c>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s="2" customFormat="1" ht="15" hidden="1" customHeight="1" x14ac:dyDescent="0.25">
      <c r="A9" s="50" t="s">
        <v>58</v>
      </c>
      <c r="B9" s="51"/>
      <c r="C9" s="51"/>
      <c r="D9" s="51"/>
      <c r="E9" s="51"/>
      <c r="F9" s="51"/>
      <c r="G9" s="51"/>
      <c r="H9" s="52"/>
      <c r="I9" s="30"/>
      <c r="J9" s="53">
        <v>100000</v>
      </c>
      <c r="K9" s="53"/>
      <c r="L9" s="9"/>
      <c r="M9" s="9"/>
      <c r="N9" s="9"/>
      <c r="O9" s="9"/>
      <c r="P9" s="9"/>
      <c r="Q9" s="9"/>
      <c r="R9" s="9"/>
      <c r="S9" s="9"/>
      <c r="T9" s="9"/>
      <c r="U9" s="9"/>
      <c r="V9" s="9"/>
      <c r="W9" s="9"/>
      <c r="X9" s="9"/>
      <c r="Y9" s="9"/>
      <c r="Z9" s="9"/>
      <c r="AA9" s="9"/>
      <c r="AB9" s="9"/>
      <c r="AC9" s="9"/>
      <c r="AD9" s="22"/>
      <c r="AE9" s="22"/>
      <c r="AH9" s="26"/>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s="2" customFormat="1" ht="15" hidden="1" customHeight="1" x14ac:dyDescent="0.25">
      <c r="A10" s="50" t="s">
        <v>57</v>
      </c>
      <c r="B10" s="51"/>
      <c r="C10" s="51"/>
      <c r="D10" s="51"/>
      <c r="E10" s="51"/>
      <c r="F10" s="51"/>
      <c r="G10" s="51"/>
      <c r="H10" s="52"/>
      <c r="I10" s="30"/>
      <c r="J10" s="53">
        <f>J9*J28</f>
        <v>0</v>
      </c>
      <c r="K10" s="53"/>
      <c r="L10" s="9"/>
      <c r="M10" s="9"/>
      <c r="N10" s="9"/>
      <c r="O10" s="9"/>
      <c r="P10" s="9"/>
      <c r="Q10" s="9"/>
      <c r="R10" s="9"/>
      <c r="S10" s="9"/>
      <c r="T10" s="9"/>
      <c r="U10" s="9"/>
      <c r="V10" s="9"/>
      <c r="W10" s="9"/>
      <c r="X10" s="9"/>
      <c r="Y10" s="9"/>
      <c r="Z10" s="9"/>
      <c r="AA10" s="9"/>
      <c r="AB10" s="9"/>
      <c r="AC10" s="9"/>
      <c r="AD10" s="22"/>
      <c r="AE10" s="22"/>
      <c r="AH10" s="26"/>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s="2" customFormat="1" ht="15" hidden="1" customHeight="1" x14ac:dyDescent="0.25">
      <c r="A11" s="54" t="s">
        <v>56</v>
      </c>
      <c r="B11" s="55"/>
      <c r="C11" s="55"/>
      <c r="D11" s="55"/>
      <c r="E11" s="55"/>
      <c r="F11" s="55"/>
      <c r="G11" s="55"/>
      <c r="H11" s="56"/>
      <c r="I11" s="31"/>
      <c r="J11" s="53">
        <v>0</v>
      </c>
      <c r="K11" s="53"/>
      <c r="L11" s="9"/>
      <c r="M11" s="9"/>
      <c r="N11" s="9"/>
      <c r="O11" s="9"/>
      <c r="P11" s="9"/>
      <c r="Q11" s="9"/>
      <c r="R11" s="9"/>
      <c r="S11" s="9"/>
      <c r="T11" s="9"/>
      <c r="U11" s="9"/>
      <c r="V11" s="9"/>
      <c r="W11" s="9"/>
      <c r="X11" s="9"/>
      <c r="Y11" s="9"/>
      <c r="Z11" s="9"/>
      <c r="AA11" s="9"/>
      <c r="AB11" s="9"/>
      <c r="AC11" s="9"/>
      <c r="AD11" s="22"/>
      <c r="AE11" s="22"/>
      <c r="AH11" s="26"/>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s="2" customFormat="1" ht="15" hidden="1" customHeight="1" x14ac:dyDescent="0.25">
      <c r="A12" s="54" t="s">
        <v>55</v>
      </c>
      <c r="B12" s="55"/>
      <c r="C12" s="55"/>
      <c r="D12" s="55"/>
      <c r="E12" s="55"/>
      <c r="F12" s="55"/>
      <c r="G12" s="55"/>
      <c r="H12" s="56"/>
      <c r="I12" s="31"/>
      <c r="J12" s="53">
        <v>0</v>
      </c>
      <c r="K12" s="53"/>
      <c r="L12" s="9"/>
      <c r="M12" s="9"/>
      <c r="N12" s="9"/>
      <c r="O12" s="9"/>
      <c r="P12" s="9"/>
      <c r="Q12" s="9"/>
      <c r="R12" s="9"/>
      <c r="S12" s="9"/>
      <c r="T12" s="9"/>
      <c r="U12" s="9"/>
      <c r="V12" s="9"/>
      <c r="W12" s="9"/>
      <c r="X12" s="9"/>
      <c r="Y12" s="9"/>
      <c r="Z12" s="9"/>
      <c r="AA12" s="9"/>
      <c r="AB12" s="9"/>
      <c r="AC12" s="9"/>
      <c r="AD12" s="22"/>
      <c r="AE12" s="22"/>
      <c r="AH12" s="26"/>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s="2" customFormat="1" ht="16.5" customHeight="1" x14ac:dyDescent="0.25">
      <c r="A13" s="80" t="s">
        <v>54</v>
      </c>
      <c r="B13" s="81"/>
      <c r="C13" s="81"/>
      <c r="D13" s="81"/>
      <c r="E13" s="81"/>
      <c r="F13" s="81"/>
      <c r="G13" s="81"/>
      <c r="H13" s="81"/>
      <c r="I13" s="82"/>
      <c r="J13" s="83">
        <v>120</v>
      </c>
      <c r="K13" s="84"/>
      <c r="L13" s="9"/>
      <c r="M13" s="9"/>
      <c r="N13" s="9"/>
      <c r="O13" s="9"/>
      <c r="P13" s="9"/>
      <c r="Q13" s="9"/>
      <c r="R13" s="9"/>
      <c r="S13" s="9"/>
      <c r="T13" s="9"/>
      <c r="U13" s="9"/>
      <c r="V13" s="9"/>
      <c r="W13" s="9"/>
      <c r="X13" s="9"/>
      <c r="Y13" s="9"/>
      <c r="Z13" s="9"/>
      <c r="AA13" s="9"/>
      <c r="AB13" s="9"/>
      <c r="AC13" s="9"/>
      <c r="AD13" s="22"/>
      <c r="AE13" s="22"/>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s="2" customFormat="1" ht="18.75" customHeight="1" x14ac:dyDescent="0.25">
      <c r="A14" s="85" t="s">
        <v>71</v>
      </c>
      <c r="B14" s="86"/>
      <c r="C14" s="86"/>
      <c r="D14" s="86"/>
      <c r="E14" s="86"/>
      <c r="F14" s="86"/>
      <c r="G14" s="86"/>
      <c r="H14" s="86"/>
      <c r="I14" s="87"/>
      <c r="J14" s="78">
        <v>8.7999999999999995E-2</v>
      </c>
      <c r="K14" s="79"/>
      <c r="L14" s="9"/>
      <c r="M14" s="9"/>
      <c r="N14" s="9"/>
      <c r="O14" s="9"/>
      <c r="P14" s="9"/>
      <c r="Q14" s="9"/>
      <c r="R14" s="9"/>
      <c r="S14" s="9"/>
      <c r="T14" s="9"/>
      <c r="U14" s="9"/>
      <c r="V14" s="9"/>
      <c r="W14" s="9"/>
      <c r="X14" s="9"/>
      <c r="Y14" s="9"/>
      <c r="Z14" s="9"/>
      <c r="AA14" s="9"/>
      <c r="AB14" s="9"/>
      <c r="AC14" s="9"/>
      <c r="AD14" s="22"/>
      <c r="AE14" s="22"/>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row>
    <row r="15" spans="1:247" s="2" customFormat="1" ht="16.5" customHeight="1" x14ac:dyDescent="0.25">
      <c r="A15" s="68" t="s">
        <v>72</v>
      </c>
      <c r="B15" s="69"/>
      <c r="C15" s="69"/>
      <c r="D15" s="69"/>
      <c r="E15" s="69"/>
      <c r="F15" s="69"/>
      <c r="G15" s="69"/>
      <c r="H15" s="69"/>
      <c r="I15" s="70"/>
      <c r="J15" s="71">
        <v>12</v>
      </c>
      <c r="K15" s="72"/>
      <c r="L15" s="9"/>
      <c r="M15" s="9"/>
      <c r="N15" s="9"/>
      <c r="O15" s="9"/>
      <c r="P15" s="9"/>
      <c r="Q15" s="9"/>
      <c r="R15" s="9"/>
      <c r="S15" s="9"/>
      <c r="T15" s="9"/>
      <c r="U15" s="9"/>
      <c r="V15" s="9"/>
      <c r="W15" s="9"/>
      <c r="X15" s="9"/>
      <c r="Y15" s="9"/>
      <c r="Z15" s="9"/>
      <c r="AA15" s="9"/>
      <c r="AB15" s="9"/>
      <c r="AC15" s="9"/>
      <c r="AD15" s="22"/>
      <c r="AE15" s="22"/>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s="2" customFormat="1" ht="60" customHeight="1" x14ac:dyDescent="0.25">
      <c r="A16" s="73" t="s">
        <v>73</v>
      </c>
      <c r="B16" s="74"/>
      <c r="C16" s="74"/>
      <c r="D16" s="74"/>
      <c r="E16" s="74"/>
      <c r="F16" s="74"/>
      <c r="G16" s="74"/>
      <c r="H16" s="74"/>
      <c r="I16" s="75"/>
      <c r="J16" s="76">
        <v>8.3599999999999994E-2</v>
      </c>
      <c r="K16" s="77"/>
      <c r="L16" s="9"/>
      <c r="M16" s="9"/>
      <c r="N16" s="9"/>
      <c r="O16" s="9"/>
      <c r="P16" s="9"/>
      <c r="Q16" s="9"/>
      <c r="R16" s="9"/>
      <c r="S16" s="9"/>
      <c r="T16" s="9"/>
      <c r="U16" s="9"/>
      <c r="V16" s="9"/>
      <c r="W16" s="9"/>
      <c r="X16" s="9"/>
      <c r="Y16" s="9"/>
      <c r="Z16" s="9"/>
      <c r="AA16" s="9"/>
      <c r="AB16" s="9"/>
      <c r="AC16" s="9"/>
      <c r="AD16" s="22"/>
      <c r="AE16" s="22"/>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s="2" customFormat="1" ht="28.5" customHeight="1" x14ac:dyDescent="0.25">
      <c r="A17" s="73" t="s">
        <v>74</v>
      </c>
      <c r="B17" s="74"/>
      <c r="C17" s="74"/>
      <c r="D17" s="74"/>
      <c r="E17" s="74"/>
      <c r="F17" s="74"/>
      <c r="G17" s="74"/>
      <c r="H17" s="74"/>
      <c r="I17" s="75"/>
      <c r="J17" s="78">
        <f>J16+4%</f>
        <v>0.12359999999999999</v>
      </c>
      <c r="K17" s="79"/>
      <c r="L17" s="9"/>
      <c r="M17" s="9"/>
      <c r="N17" s="9"/>
      <c r="O17" s="9"/>
      <c r="P17" s="9"/>
      <c r="Q17" s="9"/>
      <c r="R17" s="9"/>
      <c r="S17" s="9"/>
      <c r="T17" s="9"/>
      <c r="U17" s="9"/>
      <c r="V17" s="9"/>
      <c r="W17" s="9"/>
      <c r="X17" s="9"/>
      <c r="Y17" s="9"/>
      <c r="Z17" s="9"/>
      <c r="AA17" s="9"/>
      <c r="AB17" s="9"/>
      <c r="AC17" s="9"/>
      <c r="AD17" s="22"/>
      <c r="AE17" s="22"/>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247" s="2" customFormat="1" ht="15.75" customHeight="1" x14ac:dyDescent="0.25">
      <c r="A18" s="68" t="s">
        <v>75</v>
      </c>
      <c r="B18" s="69"/>
      <c r="C18" s="69"/>
      <c r="D18" s="69"/>
      <c r="E18" s="69"/>
      <c r="F18" s="69"/>
      <c r="G18" s="69"/>
      <c r="H18" s="69"/>
      <c r="I18" s="70"/>
      <c r="J18" s="71">
        <f>strok2-J15</f>
        <v>108</v>
      </c>
      <c r="K18" s="72"/>
      <c r="L18" s="9"/>
      <c r="M18" s="9"/>
      <c r="N18" s="9"/>
      <c r="O18" s="9"/>
      <c r="P18" s="9"/>
      <c r="Q18" s="9"/>
      <c r="R18" s="9"/>
      <c r="S18" s="9"/>
      <c r="T18" s="9"/>
      <c r="U18" s="9"/>
      <c r="V18" s="9"/>
      <c r="W18" s="9"/>
      <c r="X18" s="9"/>
      <c r="Y18" s="9"/>
      <c r="Z18" s="9"/>
      <c r="AA18" s="9"/>
      <c r="AB18" s="9"/>
      <c r="AC18" s="9"/>
      <c r="AD18" s="22"/>
      <c r="AE18" s="22"/>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247" s="2" customFormat="1" x14ac:dyDescent="0.25">
      <c r="A19" s="64" t="s">
        <v>53</v>
      </c>
      <c r="B19" s="65"/>
      <c r="C19" s="65"/>
      <c r="D19" s="65"/>
      <c r="E19" s="65"/>
      <c r="F19" s="65"/>
      <c r="G19" s="65"/>
      <c r="H19" s="65"/>
      <c r="I19" s="66"/>
      <c r="J19" s="99">
        <v>1</v>
      </c>
      <c r="K19" s="100"/>
      <c r="L19" s="9"/>
      <c r="M19" s="9"/>
      <c r="N19" s="9"/>
      <c r="O19" s="9"/>
      <c r="P19" s="9"/>
      <c r="Q19" s="9"/>
      <c r="R19" s="9"/>
      <c r="S19" s="9"/>
      <c r="T19" s="9"/>
      <c r="U19" s="9"/>
      <c r="V19" s="9"/>
      <c r="W19" s="9"/>
      <c r="X19" s="9"/>
      <c r="Y19" s="9"/>
      <c r="Z19" s="9"/>
      <c r="AA19" s="9"/>
      <c r="AB19" s="9"/>
      <c r="AC19" s="9"/>
      <c r="AD19" s="22"/>
      <c r="AE19" s="22"/>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s="2" customFormat="1" ht="15" hidden="1" customHeight="1" x14ac:dyDescent="0.25">
      <c r="A20" s="91" t="str">
        <f>CONCATENATE("Месячный платеж по кредиту, ",O39)</f>
        <v xml:space="preserve">Месячный платеж по кредиту, </v>
      </c>
      <c r="B20" s="92"/>
      <c r="C20" s="92"/>
      <c r="D20" s="92"/>
      <c r="E20" s="92"/>
      <c r="F20" s="92"/>
      <c r="G20" s="92"/>
      <c r="H20" s="25"/>
      <c r="I20" s="24"/>
      <c r="J20" s="101">
        <f>IF(data2=1,sumkred2/strok2,sumkred2*J14/100/((1-POWER(1+J14/1200,-strok2))*12))</f>
        <v>583.33333333333337</v>
      </c>
      <c r="K20" s="102"/>
      <c r="L20" s="9"/>
      <c r="M20" s="9"/>
      <c r="N20" s="9"/>
      <c r="O20" s="9"/>
      <c r="P20" s="9"/>
      <c r="Q20" s="9"/>
      <c r="R20" s="9"/>
      <c r="S20" s="9"/>
      <c r="T20" s="9"/>
      <c r="U20" s="9"/>
      <c r="V20" s="9"/>
      <c r="W20" s="9"/>
      <c r="X20" s="9"/>
      <c r="Y20" s="9"/>
      <c r="Z20" s="9"/>
      <c r="AA20" s="9"/>
      <c r="AB20" s="9"/>
      <c r="AC20" s="9"/>
      <c r="AD20" s="22"/>
      <c r="AE20" s="22"/>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47" s="2" customFormat="1" ht="26.25" customHeight="1" x14ac:dyDescent="0.25">
      <c r="A21" s="88" t="s">
        <v>88</v>
      </c>
      <c r="B21" s="89"/>
      <c r="C21" s="89"/>
      <c r="D21" s="89"/>
      <c r="E21" s="89"/>
      <c r="F21" s="89"/>
      <c r="G21" s="89"/>
      <c r="H21" s="89"/>
      <c r="I21" s="89"/>
      <c r="J21" s="89"/>
      <c r="K21" s="90"/>
      <c r="L21" s="9"/>
      <c r="M21" s="9"/>
      <c r="N21" s="9"/>
      <c r="O21" s="9"/>
      <c r="P21" s="9"/>
      <c r="Q21" s="9"/>
      <c r="R21" s="9"/>
      <c r="S21" s="9"/>
      <c r="T21" s="9"/>
      <c r="U21" s="9"/>
      <c r="V21" s="9"/>
      <c r="W21" s="9"/>
      <c r="X21" s="9"/>
      <c r="Y21" s="9"/>
      <c r="Z21" s="9"/>
      <c r="AA21" s="9"/>
      <c r="AB21" s="9"/>
      <c r="AC21" s="9"/>
      <c r="AD21" s="22"/>
      <c r="AE21" s="22"/>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1:247" s="2" customFormat="1" x14ac:dyDescent="0.25">
      <c r="A22" s="91" t="s">
        <v>76</v>
      </c>
      <c r="B22" s="92"/>
      <c r="C22" s="92"/>
      <c r="D22" s="92"/>
      <c r="E22" s="92"/>
      <c r="F22" s="92"/>
      <c r="G22" s="92"/>
      <c r="H22" s="92"/>
      <c r="I22" s="93"/>
      <c r="J22" s="94">
        <v>9.9000000000000008E-3</v>
      </c>
      <c r="K22" s="94"/>
      <c r="L22" s="9"/>
      <c r="M22" s="9"/>
      <c r="N22" s="9"/>
      <c r="O22" s="9"/>
      <c r="P22" s="9"/>
      <c r="Q22" s="9"/>
      <c r="R22" s="9"/>
      <c r="S22" s="9"/>
      <c r="T22" s="9"/>
      <c r="U22" s="9"/>
      <c r="V22" s="9"/>
      <c r="W22" s="9"/>
      <c r="X22" s="9"/>
      <c r="Y22" s="9"/>
      <c r="Z22" s="9"/>
      <c r="AA22" s="9"/>
      <c r="AB22" s="9"/>
      <c r="AC22" s="9"/>
      <c r="AD22" s="22"/>
      <c r="AE22" s="22"/>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247" s="2" customFormat="1" ht="16.5" customHeight="1" x14ac:dyDescent="0.25">
      <c r="A23" s="91" t="s">
        <v>52</v>
      </c>
      <c r="B23" s="92"/>
      <c r="C23" s="92"/>
      <c r="D23" s="92"/>
      <c r="E23" s="92"/>
      <c r="F23" s="92"/>
      <c r="G23" s="92"/>
      <c r="H23" s="92"/>
      <c r="I23" s="93"/>
      <c r="J23" s="95">
        <v>0</v>
      </c>
      <c r="K23" s="96"/>
      <c r="L23" s="9"/>
      <c r="M23" s="9"/>
      <c r="N23" s="9"/>
      <c r="O23" s="9"/>
      <c r="P23" s="9"/>
      <c r="Q23" s="9"/>
      <c r="R23" s="9"/>
      <c r="S23" s="9"/>
      <c r="T23" s="9"/>
      <c r="U23" s="9"/>
      <c r="V23" s="9"/>
      <c r="W23" s="9"/>
      <c r="X23" s="9"/>
      <c r="Y23" s="9"/>
      <c r="Z23" s="9"/>
      <c r="AA23" s="9"/>
      <c r="AB23" s="9"/>
      <c r="AC23" s="9"/>
      <c r="AD23" s="22"/>
      <c r="AE23" s="22"/>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row>
    <row r="24" spans="1:247" s="2" customFormat="1" ht="19.5" customHeight="1" x14ac:dyDescent="0.25">
      <c r="A24" s="91" t="s">
        <v>51</v>
      </c>
      <c r="B24" s="92"/>
      <c r="C24" s="92"/>
      <c r="D24" s="92"/>
      <c r="E24" s="92"/>
      <c r="F24" s="92"/>
      <c r="G24" s="92"/>
      <c r="H24" s="92"/>
      <c r="I24" s="93"/>
      <c r="J24" s="97">
        <v>0</v>
      </c>
      <c r="K24" s="98"/>
      <c r="L24" s="9"/>
      <c r="M24" s="9"/>
      <c r="N24" s="9"/>
      <c r="O24" s="9"/>
      <c r="P24" s="9"/>
      <c r="Q24" s="9"/>
      <c r="R24" s="9"/>
      <c r="S24" s="9"/>
      <c r="T24" s="9"/>
      <c r="U24" s="9"/>
      <c r="V24" s="9"/>
      <c r="W24" s="9"/>
      <c r="X24" s="9"/>
      <c r="Y24" s="9"/>
      <c r="Z24" s="9"/>
      <c r="AA24" s="9"/>
      <c r="AB24" s="9"/>
      <c r="AC24" s="9"/>
      <c r="AD24" s="22"/>
      <c r="AE24" s="22"/>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1:247" s="2" customFormat="1" ht="25.5" customHeight="1" x14ac:dyDescent="0.25">
      <c r="A25" s="91" t="s">
        <v>50</v>
      </c>
      <c r="B25" s="92"/>
      <c r="C25" s="92"/>
      <c r="D25" s="92"/>
      <c r="E25" s="92"/>
      <c r="F25" s="92"/>
      <c r="G25" s="92"/>
      <c r="H25" s="92"/>
      <c r="I25" s="93"/>
      <c r="J25" s="112" t="s">
        <v>49</v>
      </c>
      <c r="K25" s="113"/>
      <c r="L25" s="9"/>
      <c r="M25" s="9"/>
      <c r="N25" s="9"/>
      <c r="O25" s="9"/>
      <c r="P25" s="9"/>
      <c r="Q25" s="9"/>
      <c r="R25" s="9"/>
      <c r="S25" s="9"/>
      <c r="T25" s="9"/>
      <c r="U25" s="9"/>
      <c r="V25" s="9"/>
      <c r="W25" s="9"/>
      <c r="X25" s="9"/>
      <c r="Y25" s="9"/>
      <c r="Z25" s="9"/>
      <c r="AA25" s="9"/>
      <c r="AB25" s="9"/>
      <c r="AC25" s="9"/>
      <c r="AD25" s="22"/>
      <c r="AE25" s="22"/>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row>
    <row r="26" spans="1:247" s="2" customFormat="1" ht="25.5" customHeight="1" x14ac:dyDescent="0.25">
      <c r="A26" s="91" t="s">
        <v>77</v>
      </c>
      <c r="B26" s="92"/>
      <c r="C26" s="92"/>
      <c r="D26" s="92"/>
      <c r="E26" s="92"/>
      <c r="F26" s="92"/>
      <c r="G26" s="92"/>
      <c r="H26" s="92"/>
      <c r="I26" s="93"/>
      <c r="J26" s="114">
        <v>0</v>
      </c>
      <c r="K26" s="114"/>
      <c r="L26" s="9"/>
      <c r="M26" s="9"/>
      <c r="N26" s="9"/>
      <c r="O26" s="9"/>
      <c r="P26" s="9"/>
      <c r="Q26" s="9"/>
      <c r="R26" s="9"/>
      <c r="S26" s="9"/>
      <c r="T26" s="9"/>
      <c r="U26" s="9"/>
      <c r="V26" s="9"/>
      <c r="W26" s="9"/>
      <c r="X26" s="9"/>
      <c r="Y26" s="9"/>
      <c r="Z26" s="9"/>
      <c r="AA26" s="9"/>
      <c r="AB26" s="9"/>
      <c r="AC26" s="9"/>
      <c r="AD26" s="22"/>
      <c r="AE26" s="22"/>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1:247" s="2" customFormat="1" ht="20.45" customHeight="1" x14ac:dyDescent="0.25">
      <c r="A27" s="115" t="s">
        <v>78</v>
      </c>
      <c r="B27" s="115"/>
      <c r="C27" s="115"/>
      <c r="D27" s="115"/>
      <c r="E27" s="115"/>
      <c r="F27" s="115"/>
      <c r="G27" s="115"/>
      <c r="H27" s="115"/>
      <c r="I27" s="115"/>
      <c r="J27" s="114">
        <v>0</v>
      </c>
      <c r="K27" s="114"/>
      <c r="L27" s="9"/>
      <c r="M27" s="9"/>
      <c r="N27" s="9"/>
      <c r="O27" s="9"/>
      <c r="P27" s="9"/>
      <c r="Q27" s="9"/>
      <c r="R27" s="9"/>
      <c r="S27" s="9"/>
      <c r="T27" s="9"/>
      <c r="U27" s="9"/>
      <c r="V27" s="9"/>
      <c r="W27" s="9"/>
      <c r="X27" s="9"/>
      <c r="Y27" s="9"/>
      <c r="Z27" s="9"/>
      <c r="AA27" s="9"/>
      <c r="AB27" s="9"/>
      <c r="AC27" s="9"/>
      <c r="AD27" s="22"/>
      <c r="AE27" s="22"/>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row>
    <row r="28" spans="1:247" s="2" customFormat="1" ht="32.25" customHeight="1" x14ac:dyDescent="0.25">
      <c r="A28" s="103" t="s">
        <v>89</v>
      </c>
      <c r="B28" s="104"/>
      <c r="C28" s="104"/>
      <c r="D28" s="104"/>
      <c r="E28" s="104"/>
      <c r="F28" s="104"/>
      <c r="G28" s="104"/>
      <c r="H28" s="104"/>
      <c r="I28" s="104"/>
      <c r="J28" s="104"/>
      <c r="K28" s="105"/>
      <c r="L28" s="9"/>
      <c r="M28" s="9"/>
      <c r="N28" s="9"/>
      <c r="O28" s="9"/>
      <c r="P28" s="9"/>
      <c r="Q28" s="9"/>
      <c r="R28" s="9"/>
      <c r="S28" s="9"/>
      <c r="T28" s="9"/>
      <c r="U28" s="9"/>
      <c r="V28" s="9"/>
      <c r="W28" s="9"/>
      <c r="X28" s="9"/>
      <c r="Y28" s="9"/>
      <c r="Z28" s="9"/>
      <c r="AA28" s="9"/>
      <c r="AB28" s="9"/>
      <c r="AC28" s="9"/>
      <c r="AD28" s="22"/>
      <c r="AE28" s="22"/>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row>
    <row r="29" spans="1:247" s="22" customFormat="1" x14ac:dyDescent="0.25">
      <c r="A29" s="106" t="s">
        <v>83</v>
      </c>
      <c r="B29" s="107"/>
      <c r="C29" s="107"/>
      <c r="D29" s="107"/>
      <c r="E29" s="107"/>
      <c r="F29" s="107"/>
      <c r="G29" s="107"/>
      <c r="H29" s="107"/>
      <c r="I29" s="108"/>
      <c r="J29" s="67">
        <v>10090</v>
      </c>
      <c r="K29" s="67"/>
      <c r="L29" s="9"/>
      <c r="M29" s="9"/>
      <c r="N29" s="9"/>
      <c r="O29" s="9"/>
      <c r="P29" s="9"/>
      <c r="Q29" s="9"/>
      <c r="R29" s="9"/>
      <c r="S29" s="9"/>
      <c r="T29" s="9"/>
      <c r="U29" s="9"/>
      <c r="V29" s="9"/>
      <c r="W29" s="9"/>
      <c r="X29" s="9"/>
      <c r="Y29" s="9"/>
      <c r="Z29" s="9"/>
      <c r="AA29" s="9"/>
      <c r="AB29" s="9"/>
      <c r="AC29" s="9"/>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row>
    <row r="30" spans="1:247" s="22" customFormat="1" x14ac:dyDescent="0.25">
      <c r="A30" s="106" t="s">
        <v>79</v>
      </c>
      <c r="B30" s="109"/>
      <c r="C30" s="109"/>
      <c r="D30" s="109"/>
      <c r="E30" s="109"/>
      <c r="F30" s="109"/>
      <c r="G30" s="109"/>
      <c r="H30" s="109"/>
      <c r="I30" s="110"/>
      <c r="J30" s="94">
        <v>1E-3</v>
      </c>
      <c r="K30" s="94"/>
      <c r="L30" s="9"/>
      <c r="M30" s="9"/>
      <c r="N30" s="9"/>
      <c r="O30" s="9"/>
      <c r="P30" s="9"/>
      <c r="Q30" s="9"/>
      <c r="R30" s="9"/>
      <c r="S30" s="9"/>
      <c r="T30" s="9"/>
      <c r="U30" s="9"/>
      <c r="V30" s="9"/>
      <c r="W30" s="9"/>
      <c r="X30" s="9"/>
      <c r="Y30" s="9"/>
      <c r="Z30" s="9"/>
      <c r="AA30" s="9"/>
      <c r="AB30" s="9"/>
      <c r="AC30" s="9"/>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row>
    <row r="31" spans="1:247" s="22" customFormat="1" ht="30" customHeight="1" x14ac:dyDescent="0.25">
      <c r="A31" s="111" t="s">
        <v>85</v>
      </c>
      <c r="B31" s="109"/>
      <c r="C31" s="109"/>
      <c r="D31" s="109"/>
      <c r="E31" s="109"/>
      <c r="F31" s="109"/>
      <c r="G31" s="109"/>
      <c r="H31" s="109"/>
      <c r="I31" s="110"/>
      <c r="J31" s="94">
        <v>3.0000000000000001E-3</v>
      </c>
      <c r="K31" s="94"/>
      <c r="L31" s="9"/>
      <c r="M31" s="9"/>
      <c r="N31" s="9"/>
      <c r="O31" s="9"/>
      <c r="P31" s="9"/>
      <c r="Q31" s="9"/>
      <c r="R31" s="9"/>
      <c r="S31" s="9"/>
      <c r="T31" s="9"/>
      <c r="U31" s="9"/>
      <c r="V31" s="9"/>
      <c r="W31" s="9"/>
      <c r="X31" s="9"/>
      <c r="Y31" s="9"/>
      <c r="Z31" s="9"/>
      <c r="AA31" s="9"/>
      <c r="AB31" s="9"/>
      <c r="AC31" s="9"/>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row>
    <row r="32" spans="1:247" s="22" customFormat="1" x14ac:dyDescent="0.25">
      <c r="A32" s="106" t="s">
        <v>86</v>
      </c>
      <c r="B32" s="109"/>
      <c r="C32" s="109"/>
      <c r="D32" s="109"/>
      <c r="E32" s="109"/>
      <c r="F32" s="109"/>
      <c r="G32" s="109"/>
      <c r="H32" s="109"/>
      <c r="I32" s="110"/>
      <c r="J32" s="94">
        <v>8.0000000000000002E-3</v>
      </c>
      <c r="K32" s="94"/>
      <c r="L32" s="9"/>
      <c r="M32" s="9"/>
      <c r="N32" s="9"/>
      <c r="O32" s="9"/>
      <c r="P32" s="9"/>
      <c r="Q32" s="9"/>
      <c r="R32" s="9"/>
      <c r="S32" s="9"/>
      <c r="T32" s="9"/>
      <c r="U32" s="9"/>
      <c r="V32" s="9"/>
      <c r="W32" s="9"/>
      <c r="X32" s="9"/>
      <c r="Y32" s="9"/>
      <c r="Z32" s="9"/>
      <c r="AA32" s="9"/>
      <c r="AB32" s="9"/>
      <c r="AC32" s="9"/>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row>
    <row r="33" spans="1:247" s="22" customFormat="1" x14ac:dyDescent="0.25">
      <c r="A33" s="106" t="s">
        <v>87</v>
      </c>
      <c r="B33" s="109"/>
      <c r="C33" s="109"/>
      <c r="D33" s="109"/>
      <c r="E33" s="109"/>
      <c r="F33" s="109"/>
      <c r="G33" s="109"/>
      <c r="H33" s="109"/>
      <c r="I33" s="110"/>
      <c r="J33" s="67">
        <v>2950</v>
      </c>
      <c r="K33" s="67"/>
      <c r="L33" s="40" t="s">
        <v>93</v>
      </c>
      <c r="M33" s="9"/>
      <c r="N33" s="9"/>
      <c r="O33" s="9"/>
      <c r="P33" s="9"/>
      <c r="Q33" s="9"/>
      <c r="R33" s="9"/>
      <c r="S33" s="9"/>
      <c r="T33" s="9"/>
      <c r="U33" s="9"/>
      <c r="V33" s="9"/>
      <c r="W33" s="9"/>
      <c r="X33" s="9"/>
      <c r="Y33" s="9"/>
      <c r="Z33" s="9"/>
      <c r="AA33" s="9"/>
      <c r="AB33" s="9"/>
      <c r="AC33" s="9"/>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row>
    <row r="34" spans="1:247" s="22" customFormat="1" x14ac:dyDescent="0.25">
      <c r="A34" s="106" t="s">
        <v>84</v>
      </c>
      <c r="B34" s="109"/>
      <c r="C34" s="109"/>
      <c r="D34" s="109"/>
      <c r="E34" s="109"/>
      <c r="F34" s="109"/>
      <c r="G34" s="109"/>
      <c r="H34" s="109"/>
      <c r="I34" s="110"/>
      <c r="J34" s="67">
        <v>3430</v>
      </c>
      <c r="K34" s="67"/>
      <c r="L34" s="9"/>
      <c r="M34" s="9"/>
      <c r="N34" s="9"/>
      <c r="O34" s="9"/>
      <c r="P34" s="9"/>
      <c r="Q34" s="9"/>
      <c r="R34" s="9"/>
      <c r="S34" s="9"/>
      <c r="T34" s="9"/>
      <c r="U34" s="9"/>
      <c r="V34" s="9"/>
      <c r="W34" s="9"/>
      <c r="X34" s="9"/>
      <c r="Y34" s="9"/>
      <c r="Z34" s="9"/>
      <c r="AA34" s="9"/>
      <c r="AB34" s="9"/>
      <c r="AC34" s="9"/>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row>
    <row r="35" spans="1:247" s="22" customFormat="1" x14ac:dyDescent="0.25">
      <c r="A35" s="128" t="s">
        <v>82</v>
      </c>
      <c r="B35" s="129"/>
      <c r="C35" s="129"/>
      <c r="D35" s="129"/>
      <c r="E35" s="129"/>
      <c r="F35" s="129"/>
      <c r="G35" s="129"/>
      <c r="H35" s="129"/>
      <c r="I35" s="130"/>
      <c r="J35" s="131">
        <f>J6*0.01</f>
        <v>1000</v>
      </c>
      <c r="K35" s="132"/>
      <c r="L35" s="9"/>
      <c r="M35" s="9"/>
      <c r="N35" s="9"/>
      <c r="O35" s="9"/>
      <c r="P35" s="9"/>
      <c r="Q35" s="9"/>
      <c r="R35" s="9"/>
      <c r="S35" s="9"/>
      <c r="T35" s="9"/>
      <c r="U35" s="9"/>
      <c r="V35" s="9"/>
      <c r="W35" s="9"/>
      <c r="X35" s="9"/>
      <c r="Y35" s="9"/>
      <c r="Z35" s="9"/>
      <c r="AA35" s="9"/>
      <c r="AB35" s="9"/>
      <c r="AC35" s="9"/>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row>
    <row r="36" spans="1:247" s="2" customFormat="1" ht="15" hidden="1" customHeight="1" x14ac:dyDescent="0.25">
      <c r="A36" s="116" t="s">
        <v>89</v>
      </c>
      <c r="B36" s="117"/>
      <c r="C36" s="117"/>
      <c r="D36" s="117"/>
      <c r="E36" s="117"/>
      <c r="F36" s="117"/>
      <c r="G36" s="117"/>
      <c r="H36" s="117"/>
      <c r="I36" s="118"/>
      <c r="J36" s="119">
        <v>0</v>
      </c>
      <c r="K36" s="119"/>
      <c r="L36" s="9"/>
      <c r="M36" s="9"/>
      <c r="N36" s="9"/>
      <c r="O36" s="9"/>
      <c r="P36" s="9"/>
      <c r="Q36" s="9"/>
      <c r="R36" s="9"/>
      <c r="S36" s="9"/>
      <c r="T36" s="9"/>
      <c r="U36" s="9"/>
      <c r="V36" s="9"/>
      <c r="W36" s="9"/>
      <c r="X36" s="9"/>
      <c r="Y36" s="9"/>
      <c r="Z36" s="9"/>
      <c r="AA36" s="9"/>
      <c r="AB36" s="9"/>
      <c r="AC36" s="9"/>
      <c r="AD36" s="22"/>
      <c r="AE36" s="22"/>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1:247" s="2" customFormat="1" ht="15" hidden="1" customHeight="1" x14ac:dyDescent="0.25">
      <c r="A37" s="120" t="s">
        <v>48</v>
      </c>
      <c r="B37" s="107"/>
      <c r="C37" s="107"/>
      <c r="D37" s="107"/>
      <c r="E37" s="107"/>
      <c r="F37" s="107"/>
      <c r="G37" s="107"/>
      <c r="H37" s="107"/>
      <c r="I37" s="108"/>
      <c r="J37" s="121">
        <v>0</v>
      </c>
      <c r="K37" s="122"/>
      <c r="L37" s="9"/>
      <c r="M37" s="9"/>
      <c r="N37" s="9"/>
      <c r="O37" s="9"/>
      <c r="P37" s="9"/>
      <c r="Q37" s="9"/>
      <c r="R37" s="9"/>
      <c r="S37" s="9"/>
      <c r="T37" s="9"/>
      <c r="U37" s="9"/>
      <c r="V37" s="9"/>
      <c r="W37" s="9"/>
      <c r="X37" s="9"/>
      <c r="Y37" s="9"/>
      <c r="Z37" s="9"/>
      <c r="AA37" s="9"/>
      <c r="AB37" s="9"/>
      <c r="AC37" s="9"/>
      <c r="AD37" s="22"/>
      <c r="AE37" s="22"/>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row>
    <row r="38" spans="1:247" s="2" customFormat="1" ht="19.5" hidden="1" customHeight="1" x14ac:dyDescent="0.25">
      <c r="A38" s="123"/>
      <c r="B38" s="124"/>
      <c r="C38" s="124"/>
      <c r="D38" s="124"/>
      <c r="E38" s="124"/>
      <c r="F38" s="124"/>
      <c r="G38" s="124"/>
      <c r="H38" s="124"/>
      <c r="I38" s="125"/>
      <c r="J38" s="126"/>
      <c r="K38" s="127"/>
      <c r="L38" s="9"/>
      <c r="M38" s="9"/>
      <c r="N38" s="9"/>
      <c r="O38" s="9"/>
      <c r="P38" s="9"/>
      <c r="Q38" s="9"/>
      <c r="R38" s="9"/>
      <c r="S38" s="9"/>
      <c r="T38" s="9"/>
      <c r="U38" s="9"/>
      <c r="V38" s="9"/>
      <c r="W38" s="9"/>
      <c r="X38" s="9"/>
      <c r="Y38" s="9"/>
      <c r="Z38" s="9"/>
      <c r="AA38" s="9"/>
      <c r="AB38" s="9"/>
      <c r="AC38" s="9"/>
      <c r="AD38" s="22"/>
      <c r="AE38" s="22"/>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1:247" s="2" customFormat="1" ht="15.75" thickBot="1" x14ac:dyDescent="0.3">
      <c r="A39" s="35">
        <v>2</v>
      </c>
      <c r="B39" s="22"/>
      <c r="C39" s="22"/>
      <c r="D39" s="22"/>
      <c r="E39" s="22"/>
      <c r="F39" s="22"/>
      <c r="G39" s="22"/>
      <c r="H39" s="22"/>
      <c r="I39" s="22"/>
      <c r="K39" s="36"/>
      <c r="L39" s="9"/>
      <c r="M39" s="9"/>
      <c r="N39" s="9"/>
      <c r="O39" s="9"/>
      <c r="P39" s="9"/>
      <c r="Q39" s="9"/>
      <c r="R39" s="9"/>
      <c r="S39" s="9"/>
      <c r="T39" s="9"/>
      <c r="U39" s="9"/>
      <c r="V39" s="9"/>
      <c r="W39" s="9"/>
      <c r="X39" s="9"/>
      <c r="Y39" s="9"/>
      <c r="Z39" s="9"/>
      <c r="AA39" s="9"/>
      <c r="AB39" s="9" t="s">
        <v>47</v>
      </c>
      <c r="AC39" s="9"/>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1:247" s="2" customFormat="1" ht="12.75" customHeight="1" thickBot="1" x14ac:dyDescent="0.3">
      <c r="A40" s="136" t="s">
        <v>32</v>
      </c>
      <c r="B40" s="133" t="s">
        <v>46</v>
      </c>
      <c r="C40" s="134"/>
      <c r="D40" s="134"/>
      <c r="E40" s="135"/>
      <c r="F40" s="133" t="s">
        <v>45</v>
      </c>
      <c r="G40" s="134"/>
      <c r="H40" s="134"/>
      <c r="I40" s="135"/>
      <c r="J40" s="133" t="s">
        <v>44</v>
      </c>
      <c r="K40" s="134"/>
      <c r="L40" s="134"/>
      <c r="M40" s="135"/>
      <c r="N40" s="133" t="s">
        <v>43</v>
      </c>
      <c r="O40" s="134"/>
      <c r="P40" s="134"/>
      <c r="Q40" s="135"/>
      <c r="R40" s="133" t="s">
        <v>42</v>
      </c>
      <c r="S40" s="134"/>
      <c r="T40" s="134"/>
      <c r="U40" s="135"/>
      <c r="V40" s="133" t="s">
        <v>41</v>
      </c>
      <c r="W40" s="134"/>
      <c r="X40" s="134"/>
      <c r="Y40" s="135"/>
      <c r="Z40" s="133" t="s">
        <v>40</v>
      </c>
      <c r="AA40" s="134"/>
      <c r="AB40" s="134"/>
      <c r="AC40" s="135"/>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1:247" s="2" customFormat="1" ht="75.75" thickBot="1" x14ac:dyDescent="0.3">
      <c r="A41" s="137"/>
      <c r="B41" s="19" t="s">
        <v>24</v>
      </c>
      <c r="C41" s="19" t="s">
        <v>23</v>
      </c>
      <c r="D41" s="19" t="s">
        <v>22</v>
      </c>
      <c r="E41" s="19" t="s">
        <v>21</v>
      </c>
      <c r="F41" s="19" t="s">
        <v>24</v>
      </c>
      <c r="G41" s="19" t="s">
        <v>23</v>
      </c>
      <c r="H41" s="19" t="s">
        <v>22</v>
      </c>
      <c r="I41" s="19" t="s">
        <v>21</v>
      </c>
      <c r="J41" s="19" t="s">
        <v>24</v>
      </c>
      <c r="K41" s="19" t="s">
        <v>23</v>
      </c>
      <c r="L41" s="19" t="s">
        <v>22</v>
      </c>
      <c r="M41" s="19" t="s">
        <v>21</v>
      </c>
      <c r="N41" s="19" t="s">
        <v>24</v>
      </c>
      <c r="O41" s="19" t="s">
        <v>23</v>
      </c>
      <c r="P41" s="19" t="s">
        <v>22</v>
      </c>
      <c r="Q41" s="19" t="s">
        <v>21</v>
      </c>
      <c r="R41" s="19" t="s">
        <v>24</v>
      </c>
      <c r="S41" s="19" t="s">
        <v>23</v>
      </c>
      <c r="T41" s="19" t="s">
        <v>22</v>
      </c>
      <c r="U41" s="19" t="s">
        <v>21</v>
      </c>
      <c r="V41" s="19" t="s">
        <v>24</v>
      </c>
      <c r="W41" s="19" t="s">
        <v>23</v>
      </c>
      <c r="X41" s="19" t="s">
        <v>22</v>
      </c>
      <c r="Y41" s="19" t="s">
        <v>21</v>
      </c>
      <c r="Z41" s="19" t="s">
        <v>24</v>
      </c>
      <c r="AA41" s="19" t="s">
        <v>23</v>
      </c>
      <c r="AB41" s="19" t="s">
        <v>22</v>
      </c>
      <c r="AC41" s="19" t="s">
        <v>21</v>
      </c>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1:247" s="2" customFormat="1" ht="15.75" thickTop="1" x14ac:dyDescent="0.25">
      <c r="A42" s="18" t="s">
        <v>20</v>
      </c>
      <c r="B42" s="21">
        <f>sumkred2</f>
        <v>70000</v>
      </c>
      <c r="C42" s="21">
        <f t="shared" ref="C42:C53" si="0">IF(SUBSTITUTE(SUBSTITUTE(LEFT($A42,2),".","")," ","")*1+SUBSTITUTE(SUBSTITUTE(LEFT(B$40,2)," ",""),".","")*12-12&lt;=$J$15,B42*($J$14/12),B42*($J$17/12))</f>
        <v>513.33333333333337</v>
      </c>
      <c r="D42" s="5">
        <f>IF($A42="1 міс.",$J$31*$J$6+$J$32*B42,0)+$J$22*sumkred2+$J$23+$J$24*sumkred2+$J$29+$J$33+J30*J6+J34+J26+$J$27+$J$35</f>
        <v>19123</v>
      </c>
      <c r="E42" s="5">
        <f>IF(data2=2,C42+D42,IF(data2=1,IF(C42&gt;0,C42+D42+sumproplat2,0),IF(B42&gt;sumproplat2*2,sumproplat2,B42+C42+D42)))</f>
        <v>20219.666666666664</v>
      </c>
      <c r="F42" s="17">
        <f>IF(data2=1,IF((B53-sumproplat2)&gt;1,B53-sumproplat2,0),IF(B53-(sumproplat2-C53-D53)&gt;0,B53-(E53-C53-D53),0))</f>
        <v>63000.000000000022</v>
      </c>
      <c r="G42" s="21">
        <f t="shared" ref="G42:G53" si="1">IF(SUBSTITUTE(SUBSTITUTE(LEFT($A42,2),".","")," ","")*1+SUBSTITUTE(SUBSTITUTE(LEFT(F$40,2)," ",""),".","")*12-12&lt;=$J$15,F42*($J$14/12),F42*($J$17/12))</f>
        <v>648.90000000000009</v>
      </c>
      <c r="H42" s="5">
        <f t="shared" ref="H42:H53" si="2">IF(AND($A42="1 міс.",F42&gt;0),$J$31*$J$6+$J$32*F42,0)+IF(F42-IF(data2=1,IF(G42&gt;0.001,G42+sumproplat2,0),IF(F42&gt;sumproplat2*2,sumproplat2,F42+G42))&lt;0,$J$34,0)+IF(F42&gt;0,$J$27,0)</f>
        <v>804.00000000000023</v>
      </c>
      <c r="I42" s="5">
        <f t="shared" ref="I42:I52" si="3">IF(data2=1,IF(G42&gt;0.001,G42+H42+sumproplat2,0),IF(F42&gt;sumproplat2*2,sumproplat2+H42,F42+G42+H42))</f>
        <v>2036.2333333333336</v>
      </c>
      <c r="J42" s="17">
        <f>IF(data2=1,IF((F53-sumproplat2)&gt;1,F53-sumproplat2,0),IF(F53-(sumproplat2-G53-H53)&gt;0,F53-(I53-G53-H53),0))</f>
        <v>55999.999999999993</v>
      </c>
      <c r="K42" s="21">
        <f t="shared" ref="K42:K53" si="4">IF(SUBSTITUTE(SUBSTITUTE(LEFT($A42,2),".","")," ","")*1+SUBSTITUTE(SUBSTITUTE(LEFT(J$40,2)," ",""),".","")*12-12&lt;=$J$15,J42*($J$14/12),J42*($J$17/12))</f>
        <v>576.79999999999984</v>
      </c>
      <c r="L42" s="5">
        <f t="shared" ref="L42:L53" si="5">IF(AND($A42="1 міс.",J42&gt;0),$J$31*$J$6+$J$32*J42,0)+IF(J42-IF(data2=1,IF(K42&gt;0.001,K42+sumproplat2,0),IF(J42&gt;sumproplat2*2,sumproplat2,J42+K42))&lt;0,$J$34,0)+IF(J42&gt;0,$J$27,0)</f>
        <v>748</v>
      </c>
      <c r="M42" s="5">
        <f t="shared" ref="M42:M53" si="6">IF(data2=1,IF(K42&gt;0.001,K42+L42+sumproplat2,0),IF(J42&gt;sumproplat2*2,sumproplat2+L42,J42+K42+L42))</f>
        <v>1908.1333333333332</v>
      </c>
      <c r="N42" s="17">
        <f>IF(data2=1,IF((J53-sumproplat2)&gt;1,J53-sumproplat2,0),IF(J53-(sumproplat2-K53-L53)&gt;0,J53-(M53-K53-L53),0))</f>
        <v>48999.999999999964</v>
      </c>
      <c r="O42" s="21">
        <f t="shared" ref="O42:O53" si="7">IF(SUBSTITUTE(SUBSTITUTE(LEFT($A42,2),".","")," ","")*1+SUBSTITUTE(SUBSTITUTE(LEFT(N$40,2)," ",""),".","")*12-12&lt;=$J$15,N42*($J$14/12),N42*($J$17/12))</f>
        <v>504.69999999999953</v>
      </c>
      <c r="P42" s="5">
        <f t="shared" ref="P42:P53" si="8">IF(AND($A42="1 міс.",N42&gt;0),$J$31*$J$6+$J$32*N42,0)+IF(N42-IF(data2=1,IF(O42&gt;0.001,O42+sumproplat2,0),IF(N42&gt;sumproplat2*2,sumproplat2,N42+O42))&lt;0,$J$34,0)+IF(N42&gt;0,$J$27,0)</f>
        <v>691.99999999999977</v>
      </c>
      <c r="Q42" s="5">
        <f t="shared" ref="Q42:Q53" si="9">IF(data2=1,IF(O42&gt;0.001,O42+P42+sumproplat2,0),IF(N42&gt;sumproplat2*2,sumproplat2+P42,N42+O42+P42))</f>
        <v>1780.0333333333328</v>
      </c>
      <c r="R42" s="17">
        <f>IF(data2=1,IF((N53-sumproplat2)&gt;1,N53-sumproplat2,0),IF(N53-(sumproplat2-O53-P53)&gt;0,N53-(Q53-O53-P53),0))</f>
        <v>41999.999999999935</v>
      </c>
      <c r="S42" s="21">
        <f t="shared" ref="S42:S53" si="10">IF(SUBSTITUTE(SUBSTITUTE(LEFT($A42,2),".","")," ","")*1+SUBSTITUTE(SUBSTITUTE(LEFT(R$40,2)," ",""),".","")*12-12&lt;=$J$15,R42*($J$14/12),R42*($J$17/12))</f>
        <v>432.59999999999928</v>
      </c>
      <c r="T42" s="5">
        <f t="shared" ref="T42:T53" si="11">IF(AND($A42="1 міс.",R42&gt;0),$J$31*$J$6+$J$32*R42,0)+IF(R42-IF(data2=1,IF(S42&gt;0.001,S42+sumproplat2,0),IF(R42&gt;sumproplat2*2,sumproplat2,R42+S42))&lt;0,$J$34,0)+IF(R42&gt;0,$J$27,0)</f>
        <v>635.99999999999955</v>
      </c>
      <c r="U42" s="5">
        <f t="shared" ref="U42:U53" si="12">IF(data2=1,IF(S42&gt;0.001,S42+T42+sumproplat2,0),IF(R42&gt;sumproplat2*2,sumproplat2+T42,R42+S42+T42))</f>
        <v>1651.933333333332</v>
      </c>
      <c r="V42" s="17">
        <f>IF(data2=1,IF((R53-sumproplat2)&gt;1,R53-sumproplat2,0),IF(R53-(sumproplat2-S53-T53)&gt;0,R53-(U53-S53-T53),0))</f>
        <v>34999.999999999905</v>
      </c>
      <c r="W42" s="21">
        <f t="shared" ref="W42:W53" si="13">IF(SUBSTITUTE(SUBSTITUTE(LEFT($A42,2),".","")," ","")*1+SUBSTITUTE(SUBSTITUTE(LEFT(V$40,2)," ",""),".","")*12-12&lt;=$J$15,V42*($J$14/12),V42*($J$17/12))</f>
        <v>360.49999999999898</v>
      </c>
      <c r="X42" s="5">
        <f t="shared" ref="X42:X53" si="14">IF(AND($A42="1 міс.",V42&gt;0),$J$31*$J$6+$J$32*V42,0)+IF(V42-IF(data2=1,IF(W42&gt;0.001,W42+sumproplat2,0),IF(V42&gt;sumproplat2*2,sumproplat2,V42+W42))&lt;0,$J$34,0)+IF(V42&gt;0,$J$27,0)</f>
        <v>579.99999999999932</v>
      </c>
      <c r="Y42" s="5">
        <f t="shared" ref="Y42:Y53" si="15">IF(data2=1,IF(W42&gt;0.001,W42+X42+sumproplat2,0),IF(V42&gt;sumproplat2*2,sumproplat2+X42,V42+W42+X42))</f>
        <v>1523.8333333333317</v>
      </c>
      <c r="Z42" s="17">
        <f>IF(data2=1,IF((V53-sumproplat2)&gt;1,V53-sumproplat2,0),IF(V53-(sumproplat2-W53-X53)&gt;0,V53-(Y53-W53-X53),0))</f>
        <v>27999.999999999909</v>
      </c>
      <c r="AA42" s="21">
        <f t="shared" ref="AA42:AA53" si="16">IF(SUBSTITUTE(SUBSTITUTE(LEFT($A42,2),".","")," ","")*1+SUBSTITUTE(SUBSTITUTE(LEFT(Z$40,2)," ",""),".","")*12-12&lt;=$J$15,Z42*($J$14/12),Z42*($J$17/12))</f>
        <v>288.39999999999901</v>
      </c>
      <c r="AB42" s="5">
        <f t="shared" ref="AB42:AB53" si="17">IF(AND($A42="1 міс.",Z42&gt;0),$J$31*$J$6+$J$32*Z42,0)+IF(Z42-IF(data2=1,IF(AA42&gt;0.001,AA42+sumproplat2,0),IF(Z42&gt;sumproplat2*2,sumproplat2,Z42+AA42))&lt;0,$J$34,0)+IF(Z42&gt;0,$J$27,0)</f>
        <v>523.99999999999932</v>
      </c>
      <c r="AC42" s="5">
        <f t="shared" ref="AC42:AC53" si="18">IF(data2=1,IF(AA42&gt;0.001,AA42+AB42+sumproplat2,0),IF(Z42&gt;sumproplat2*2,sumproplat2+AB42,Z42+AA42+AB42))</f>
        <v>1395.7333333333318</v>
      </c>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1:247" s="2" customFormat="1" x14ac:dyDescent="0.25">
      <c r="A43" s="18" t="s">
        <v>19</v>
      </c>
      <c r="B43" s="17">
        <f t="shared" ref="B43:B53" si="19">IF(data2=1,IF((B42-sumproplat2)&gt;1,B42-sumproplat2,0),IF(B42-(sumproplat2-C42-D42)&gt;0,B42-(E42-C42-D42),0))</f>
        <v>69416.666666666672</v>
      </c>
      <c r="C43" s="21">
        <f t="shared" si="0"/>
        <v>509.0555555555556</v>
      </c>
      <c r="D43" s="5">
        <f t="shared" ref="D43:D53" si="20">IF($A43="1 міс.",$J$31*$J$6+$J$32*B43,0)+IF(B43-IF(data2=1,IF(C43&gt;0.001,C43+sumproplat2,0),IF(B43&gt;sumproplat2*2,sumproplat2,B43+C43))&lt;0,$J$34,0)+$J$27</f>
        <v>0</v>
      </c>
      <c r="E43" s="5">
        <f t="shared" ref="E43:E53" si="21">IF(data2=1,IF(C43&gt;0.001,C43+D43+sumproplat2,0),IF(B43&gt;sumproplat2*2,sumproplat2+D43,B43+C43+D43))</f>
        <v>1092.3888888888889</v>
      </c>
      <c r="F43" s="17">
        <f t="shared" ref="F43:F53" si="22">IF(data2=1,IF((F42-sumproplat2)&gt;1,F42-sumproplat2,0),IF(F42-(sumproplat2-G42-H42)&gt;0,F42-(I42-G42-H42),0))</f>
        <v>62416.666666666686</v>
      </c>
      <c r="G43" s="21">
        <f t="shared" si="1"/>
        <v>642.89166666666677</v>
      </c>
      <c r="H43" s="5">
        <f t="shared" si="2"/>
        <v>0</v>
      </c>
      <c r="I43" s="5">
        <f t="shared" si="3"/>
        <v>1226.2250000000001</v>
      </c>
      <c r="J43" s="17">
        <f t="shared" ref="J43:J53" si="23">IF(data2=1,IF((J42-sumproplat2)&gt;1,J42-sumproplat2,0),IF(J42-(sumproplat2-K42-L42)&gt;0,J42-(M42-K42-L42),0))</f>
        <v>55416.666666666657</v>
      </c>
      <c r="K43" s="21">
        <f t="shared" si="4"/>
        <v>570.79166666666652</v>
      </c>
      <c r="L43" s="5">
        <f t="shared" si="5"/>
        <v>0</v>
      </c>
      <c r="M43" s="5">
        <f t="shared" si="6"/>
        <v>1154.125</v>
      </c>
      <c r="N43" s="17">
        <f t="shared" ref="N43:N53" si="24">IF(data2=1,IF((N42-sumproplat2)&gt;1,N42-sumproplat2,0),IF(N42-(sumproplat2-O42-P42)&gt;0,N42-(Q42-O42-P42),0))</f>
        <v>48416.666666666628</v>
      </c>
      <c r="O43" s="21">
        <f t="shared" si="7"/>
        <v>498.69166666666621</v>
      </c>
      <c r="P43" s="5">
        <f t="shared" si="8"/>
        <v>0</v>
      </c>
      <c r="Q43" s="5">
        <f t="shared" si="9"/>
        <v>1082.0249999999996</v>
      </c>
      <c r="R43" s="17">
        <f t="shared" ref="R43:R53" si="25">IF(data2=1,IF((R42-sumproplat2)&gt;1,R42-sumproplat2,0),IF(R42-(sumproplat2-S42-T42)&gt;0,R42-(U42-S42-T42),0))</f>
        <v>41416.666666666599</v>
      </c>
      <c r="S43" s="21">
        <f t="shared" si="10"/>
        <v>426.5916666666659</v>
      </c>
      <c r="T43" s="5">
        <f t="shared" si="11"/>
        <v>0</v>
      </c>
      <c r="U43" s="5">
        <f t="shared" si="12"/>
        <v>1009.9249999999993</v>
      </c>
      <c r="V43" s="17">
        <f t="shared" ref="V43:V53" si="26">IF(data2=1,IF((V42-sumproplat2)&gt;1,V42-sumproplat2,0),IF(V42-(sumproplat2-W42-X42)&gt;0,V42-(Y42-W42-X42),0))</f>
        <v>34416.66666666657</v>
      </c>
      <c r="W43" s="21">
        <f t="shared" si="13"/>
        <v>354.49166666666559</v>
      </c>
      <c r="X43" s="5">
        <f t="shared" si="14"/>
        <v>0</v>
      </c>
      <c r="Y43" s="5">
        <f t="shared" si="15"/>
        <v>937.82499999999891</v>
      </c>
      <c r="Z43" s="17">
        <f t="shared" ref="Z43:Z53" si="27">IF(data2=1,IF((Z42-sumproplat2)&gt;1,Z42-sumproplat2,0),IF(Z42-(sumproplat2-AA42-AB42)&gt;0,Z42-(AC42-AA42-AB42),0))</f>
        <v>27416.666666666577</v>
      </c>
      <c r="AA43" s="21">
        <f t="shared" si="16"/>
        <v>282.39166666666569</v>
      </c>
      <c r="AB43" s="5">
        <f t="shared" si="17"/>
        <v>0</v>
      </c>
      <c r="AC43" s="5">
        <f t="shared" si="18"/>
        <v>865.724999999999</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1:247" s="2" customFormat="1" x14ac:dyDescent="0.25">
      <c r="A44" s="18" t="s">
        <v>18</v>
      </c>
      <c r="B44" s="17">
        <f t="shared" si="19"/>
        <v>68833.333333333343</v>
      </c>
      <c r="C44" s="21">
        <f t="shared" si="0"/>
        <v>504.77777777777783</v>
      </c>
      <c r="D44" s="5">
        <f t="shared" si="20"/>
        <v>0</v>
      </c>
      <c r="E44" s="5">
        <f t="shared" si="21"/>
        <v>1088.1111111111113</v>
      </c>
      <c r="F44" s="17">
        <f t="shared" si="22"/>
        <v>61833.33333333335</v>
      </c>
      <c r="G44" s="21">
        <f t="shared" si="1"/>
        <v>636.88333333333344</v>
      </c>
      <c r="H44" s="5">
        <f t="shared" si="2"/>
        <v>0</v>
      </c>
      <c r="I44" s="5">
        <f t="shared" si="3"/>
        <v>1220.2166666666667</v>
      </c>
      <c r="J44" s="17">
        <f t="shared" si="23"/>
        <v>54833.333333333321</v>
      </c>
      <c r="K44" s="21">
        <f t="shared" si="4"/>
        <v>564.78333333333308</v>
      </c>
      <c r="L44" s="5">
        <f t="shared" si="5"/>
        <v>0</v>
      </c>
      <c r="M44" s="5">
        <f t="shared" si="6"/>
        <v>1148.1166666666663</v>
      </c>
      <c r="N44" s="17">
        <f t="shared" si="24"/>
        <v>47833.333333333292</v>
      </c>
      <c r="O44" s="21">
        <f t="shared" si="7"/>
        <v>492.68333333333283</v>
      </c>
      <c r="P44" s="5">
        <f t="shared" si="8"/>
        <v>0</v>
      </c>
      <c r="Q44" s="5">
        <f t="shared" si="9"/>
        <v>1076.0166666666662</v>
      </c>
      <c r="R44" s="17">
        <f t="shared" si="25"/>
        <v>40833.333333333263</v>
      </c>
      <c r="S44" s="21">
        <f t="shared" si="10"/>
        <v>420.58333333333252</v>
      </c>
      <c r="T44" s="5">
        <f t="shared" si="11"/>
        <v>0</v>
      </c>
      <c r="U44" s="5">
        <f t="shared" si="12"/>
        <v>1003.9166666666658</v>
      </c>
      <c r="V44" s="17">
        <f t="shared" si="26"/>
        <v>33833.333333333234</v>
      </c>
      <c r="W44" s="21">
        <f t="shared" si="13"/>
        <v>348.48333333333227</v>
      </c>
      <c r="X44" s="5">
        <f t="shared" si="14"/>
        <v>0</v>
      </c>
      <c r="Y44" s="5">
        <f t="shared" si="15"/>
        <v>931.8166666666657</v>
      </c>
      <c r="Z44" s="17">
        <f t="shared" si="27"/>
        <v>26833.333333333245</v>
      </c>
      <c r="AA44" s="21">
        <f t="shared" si="16"/>
        <v>276.38333333333236</v>
      </c>
      <c r="AB44" s="5">
        <f t="shared" si="17"/>
        <v>0</v>
      </c>
      <c r="AC44" s="5">
        <f t="shared" si="18"/>
        <v>859.71666666666579</v>
      </c>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1:247" s="2" customFormat="1" x14ac:dyDescent="0.25">
      <c r="A45" s="18" t="s">
        <v>17</v>
      </c>
      <c r="B45" s="17">
        <f t="shared" si="19"/>
        <v>68250.000000000015</v>
      </c>
      <c r="C45" s="21">
        <f t="shared" si="0"/>
        <v>500.50000000000011</v>
      </c>
      <c r="D45" s="5">
        <f t="shared" si="20"/>
        <v>0</v>
      </c>
      <c r="E45" s="5">
        <f t="shared" si="21"/>
        <v>1083.8333333333335</v>
      </c>
      <c r="F45" s="17">
        <f t="shared" si="22"/>
        <v>61250.000000000015</v>
      </c>
      <c r="G45" s="21">
        <f t="shared" si="1"/>
        <v>630.875</v>
      </c>
      <c r="H45" s="5">
        <f t="shared" si="2"/>
        <v>0</v>
      </c>
      <c r="I45" s="5">
        <f t="shared" si="3"/>
        <v>1214.2083333333335</v>
      </c>
      <c r="J45" s="17">
        <f t="shared" si="23"/>
        <v>54249.999999999985</v>
      </c>
      <c r="K45" s="21">
        <f t="shared" si="4"/>
        <v>558.77499999999975</v>
      </c>
      <c r="L45" s="5">
        <f t="shared" si="5"/>
        <v>0</v>
      </c>
      <c r="M45" s="5">
        <f t="shared" si="6"/>
        <v>1142.1083333333331</v>
      </c>
      <c r="N45" s="17">
        <f t="shared" si="24"/>
        <v>47249.999999999956</v>
      </c>
      <c r="O45" s="21">
        <f t="shared" si="7"/>
        <v>486.6749999999995</v>
      </c>
      <c r="P45" s="5">
        <f t="shared" si="8"/>
        <v>0</v>
      </c>
      <c r="Q45" s="5">
        <f t="shared" si="9"/>
        <v>1070.0083333333328</v>
      </c>
      <c r="R45" s="17">
        <f t="shared" si="25"/>
        <v>40249.999999999927</v>
      </c>
      <c r="S45" s="21">
        <f t="shared" si="10"/>
        <v>414.57499999999919</v>
      </c>
      <c r="T45" s="5">
        <f t="shared" si="11"/>
        <v>0</v>
      </c>
      <c r="U45" s="5">
        <f t="shared" si="12"/>
        <v>997.90833333333262</v>
      </c>
      <c r="V45" s="17">
        <f t="shared" si="26"/>
        <v>33249.999999999898</v>
      </c>
      <c r="W45" s="21">
        <f t="shared" si="13"/>
        <v>342.47499999999889</v>
      </c>
      <c r="X45" s="5">
        <f t="shared" si="14"/>
        <v>0</v>
      </c>
      <c r="Y45" s="5">
        <f t="shared" si="15"/>
        <v>925.80833333333226</v>
      </c>
      <c r="Z45" s="17">
        <f t="shared" si="27"/>
        <v>26249.999999999913</v>
      </c>
      <c r="AA45" s="21">
        <f t="shared" si="16"/>
        <v>270.37499999999903</v>
      </c>
      <c r="AB45" s="5">
        <f t="shared" si="17"/>
        <v>0</v>
      </c>
      <c r="AC45" s="5">
        <f t="shared" si="18"/>
        <v>853.70833333333235</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1:247" s="2" customFormat="1" x14ac:dyDescent="0.25">
      <c r="A46" s="18" t="s">
        <v>16</v>
      </c>
      <c r="B46" s="17">
        <f t="shared" si="19"/>
        <v>67666.666666666686</v>
      </c>
      <c r="C46" s="21">
        <f t="shared" si="0"/>
        <v>496.22222222222234</v>
      </c>
      <c r="D46" s="5">
        <f t="shared" si="20"/>
        <v>0</v>
      </c>
      <c r="E46" s="5">
        <f t="shared" si="21"/>
        <v>1079.5555555555557</v>
      </c>
      <c r="F46" s="17">
        <f t="shared" si="22"/>
        <v>60666.666666666679</v>
      </c>
      <c r="G46" s="21">
        <f t="shared" si="1"/>
        <v>624.86666666666667</v>
      </c>
      <c r="H46" s="5">
        <f t="shared" si="2"/>
        <v>0</v>
      </c>
      <c r="I46" s="5">
        <f t="shared" si="3"/>
        <v>1208.2</v>
      </c>
      <c r="J46" s="17">
        <f t="shared" si="23"/>
        <v>53666.66666666665</v>
      </c>
      <c r="K46" s="21">
        <f t="shared" si="4"/>
        <v>552.76666666666642</v>
      </c>
      <c r="L46" s="5">
        <f t="shared" si="5"/>
        <v>0</v>
      </c>
      <c r="M46" s="5">
        <f t="shared" si="6"/>
        <v>1136.0999999999999</v>
      </c>
      <c r="N46" s="17">
        <f t="shared" si="24"/>
        <v>46666.666666666621</v>
      </c>
      <c r="O46" s="21">
        <f t="shared" si="7"/>
        <v>480.66666666666612</v>
      </c>
      <c r="P46" s="5">
        <f t="shared" si="8"/>
        <v>0</v>
      </c>
      <c r="Q46" s="5">
        <f t="shared" si="9"/>
        <v>1063.9999999999995</v>
      </c>
      <c r="R46" s="17">
        <f t="shared" si="25"/>
        <v>39666.666666666591</v>
      </c>
      <c r="S46" s="21">
        <f t="shared" si="10"/>
        <v>408.56666666666581</v>
      </c>
      <c r="T46" s="5">
        <f t="shared" si="11"/>
        <v>0</v>
      </c>
      <c r="U46" s="5">
        <f t="shared" si="12"/>
        <v>991.89999999999918</v>
      </c>
      <c r="V46" s="17">
        <f t="shared" si="26"/>
        <v>32666.666666666566</v>
      </c>
      <c r="W46" s="21">
        <f t="shared" si="13"/>
        <v>336.46666666666556</v>
      </c>
      <c r="X46" s="5">
        <f t="shared" si="14"/>
        <v>0</v>
      </c>
      <c r="Y46" s="5">
        <f t="shared" si="15"/>
        <v>919.79999999999893</v>
      </c>
      <c r="Z46" s="17">
        <f t="shared" si="27"/>
        <v>25666.666666666581</v>
      </c>
      <c r="AA46" s="21">
        <f t="shared" si="16"/>
        <v>264.36666666666576</v>
      </c>
      <c r="AB46" s="5">
        <f t="shared" si="17"/>
        <v>0</v>
      </c>
      <c r="AC46" s="5">
        <f t="shared" si="18"/>
        <v>847.69999999999914</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1:247" s="2" customFormat="1" x14ac:dyDescent="0.25">
      <c r="A47" s="18" t="s">
        <v>15</v>
      </c>
      <c r="B47" s="17">
        <f t="shared" si="19"/>
        <v>67083.333333333358</v>
      </c>
      <c r="C47" s="21">
        <f t="shared" si="0"/>
        <v>491.94444444444463</v>
      </c>
      <c r="D47" s="5">
        <f t="shared" si="20"/>
        <v>0</v>
      </c>
      <c r="E47" s="5">
        <f t="shared" si="21"/>
        <v>1075.2777777777781</v>
      </c>
      <c r="F47" s="17">
        <f t="shared" si="22"/>
        <v>60083.333333333343</v>
      </c>
      <c r="G47" s="21">
        <f t="shared" si="1"/>
        <v>618.85833333333335</v>
      </c>
      <c r="H47" s="5">
        <f t="shared" si="2"/>
        <v>0</v>
      </c>
      <c r="I47" s="5">
        <f t="shared" si="3"/>
        <v>1202.1916666666666</v>
      </c>
      <c r="J47" s="17">
        <f t="shared" si="23"/>
        <v>53083.333333333314</v>
      </c>
      <c r="K47" s="21">
        <f t="shared" si="4"/>
        <v>546.7583333333331</v>
      </c>
      <c r="L47" s="5">
        <f t="shared" si="5"/>
        <v>0</v>
      </c>
      <c r="M47" s="5">
        <f t="shared" si="6"/>
        <v>1130.0916666666665</v>
      </c>
      <c r="N47" s="17">
        <f t="shared" si="24"/>
        <v>46083.333333333285</v>
      </c>
      <c r="O47" s="21">
        <f t="shared" si="7"/>
        <v>474.65833333333273</v>
      </c>
      <c r="P47" s="5">
        <f t="shared" si="8"/>
        <v>0</v>
      </c>
      <c r="Q47" s="5">
        <f t="shared" si="9"/>
        <v>1057.9916666666661</v>
      </c>
      <c r="R47" s="17">
        <f t="shared" si="25"/>
        <v>39083.333333333256</v>
      </c>
      <c r="S47" s="21">
        <f t="shared" si="10"/>
        <v>402.55833333333248</v>
      </c>
      <c r="T47" s="5">
        <f t="shared" si="11"/>
        <v>0</v>
      </c>
      <c r="U47" s="5">
        <f t="shared" si="12"/>
        <v>985.89166666666586</v>
      </c>
      <c r="V47" s="17">
        <f t="shared" si="26"/>
        <v>32083.333333333234</v>
      </c>
      <c r="W47" s="21">
        <f t="shared" si="13"/>
        <v>330.45833333333223</v>
      </c>
      <c r="X47" s="5">
        <f t="shared" si="14"/>
        <v>0</v>
      </c>
      <c r="Y47" s="5">
        <f t="shared" si="15"/>
        <v>913.79166666666561</v>
      </c>
      <c r="Z47" s="17">
        <f t="shared" si="27"/>
        <v>25083.333333333248</v>
      </c>
      <c r="AA47" s="21">
        <f t="shared" si="16"/>
        <v>258.35833333333244</v>
      </c>
      <c r="AB47" s="5">
        <f t="shared" si="17"/>
        <v>0</v>
      </c>
      <c r="AC47" s="5">
        <f t="shared" si="18"/>
        <v>841.69166666666581</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1:247" s="2" customFormat="1" ht="14.25" customHeight="1" x14ac:dyDescent="0.25">
      <c r="A48" s="18" t="s">
        <v>14</v>
      </c>
      <c r="B48" s="17">
        <f t="shared" si="19"/>
        <v>66500.000000000029</v>
      </c>
      <c r="C48" s="21">
        <f t="shared" si="0"/>
        <v>487.66666666666686</v>
      </c>
      <c r="D48" s="5">
        <f t="shared" si="20"/>
        <v>0</v>
      </c>
      <c r="E48" s="5">
        <f t="shared" si="21"/>
        <v>1071.0000000000002</v>
      </c>
      <c r="F48" s="17">
        <f t="shared" si="22"/>
        <v>59500.000000000007</v>
      </c>
      <c r="G48" s="21">
        <f t="shared" si="1"/>
        <v>612.85</v>
      </c>
      <c r="H48" s="5">
        <f t="shared" si="2"/>
        <v>0</v>
      </c>
      <c r="I48" s="5">
        <f t="shared" si="3"/>
        <v>1196.1833333333334</v>
      </c>
      <c r="J48" s="17">
        <f t="shared" si="23"/>
        <v>52499.999999999978</v>
      </c>
      <c r="K48" s="21">
        <f t="shared" si="4"/>
        <v>540.74999999999966</v>
      </c>
      <c r="L48" s="5">
        <f t="shared" si="5"/>
        <v>0</v>
      </c>
      <c r="M48" s="5">
        <f t="shared" si="6"/>
        <v>1124.083333333333</v>
      </c>
      <c r="N48" s="17">
        <f t="shared" si="24"/>
        <v>45499.999999999949</v>
      </c>
      <c r="O48" s="21">
        <f t="shared" si="7"/>
        <v>468.64999999999941</v>
      </c>
      <c r="P48" s="5">
        <f t="shared" si="8"/>
        <v>0</v>
      </c>
      <c r="Q48" s="5">
        <f t="shared" si="9"/>
        <v>1051.9833333333327</v>
      </c>
      <c r="R48" s="17">
        <f t="shared" si="25"/>
        <v>38499.99999999992</v>
      </c>
      <c r="S48" s="21">
        <f t="shared" si="10"/>
        <v>396.5499999999991</v>
      </c>
      <c r="T48" s="5">
        <f t="shared" si="11"/>
        <v>0</v>
      </c>
      <c r="U48" s="5">
        <f t="shared" si="12"/>
        <v>979.88333333333253</v>
      </c>
      <c r="V48" s="17">
        <f t="shared" si="26"/>
        <v>31499.999999999902</v>
      </c>
      <c r="W48" s="21">
        <f t="shared" si="13"/>
        <v>324.44999999999897</v>
      </c>
      <c r="X48" s="5">
        <f t="shared" si="14"/>
        <v>0</v>
      </c>
      <c r="Y48" s="5">
        <f t="shared" si="15"/>
        <v>907.78333333333239</v>
      </c>
      <c r="Z48" s="17">
        <f t="shared" si="27"/>
        <v>24499.999999999916</v>
      </c>
      <c r="AA48" s="21">
        <f t="shared" si="16"/>
        <v>252.34999999999908</v>
      </c>
      <c r="AB48" s="5">
        <f t="shared" si="17"/>
        <v>0</v>
      </c>
      <c r="AC48" s="5">
        <f t="shared" si="18"/>
        <v>835.68333333333248</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row>
    <row r="49" spans="1:247" s="2" customFormat="1" x14ac:dyDescent="0.25">
      <c r="A49" s="18" t="s">
        <v>13</v>
      </c>
      <c r="B49" s="17">
        <f t="shared" si="19"/>
        <v>65916.666666666701</v>
      </c>
      <c r="C49" s="21">
        <f t="shared" si="0"/>
        <v>483.38888888888914</v>
      </c>
      <c r="D49" s="5">
        <f t="shared" si="20"/>
        <v>0</v>
      </c>
      <c r="E49" s="5">
        <f t="shared" si="21"/>
        <v>1066.7222222222226</v>
      </c>
      <c r="F49" s="17">
        <f t="shared" si="22"/>
        <v>58916.666666666672</v>
      </c>
      <c r="G49" s="21">
        <f t="shared" si="1"/>
        <v>606.84166666666658</v>
      </c>
      <c r="H49" s="5">
        <f t="shared" si="2"/>
        <v>0</v>
      </c>
      <c r="I49" s="5">
        <f t="shared" si="3"/>
        <v>1190.175</v>
      </c>
      <c r="J49" s="17">
        <f t="shared" si="23"/>
        <v>51916.666666666642</v>
      </c>
      <c r="K49" s="21">
        <f t="shared" si="4"/>
        <v>534.74166666666633</v>
      </c>
      <c r="L49" s="5">
        <f t="shared" si="5"/>
        <v>0</v>
      </c>
      <c r="M49" s="5">
        <f t="shared" si="6"/>
        <v>1118.0749999999998</v>
      </c>
      <c r="N49" s="17">
        <f t="shared" si="24"/>
        <v>44916.666666666613</v>
      </c>
      <c r="O49" s="21">
        <f t="shared" si="7"/>
        <v>462.64166666666603</v>
      </c>
      <c r="P49" s="5">
        <f t="shared" si="8"/>
        <v>0</v>
      </c>
      <c r="Q49" s="5">
        <f t="shared" si="9"/>
        <v>1045.9749999999995</v>
      </c>
      <c r="R49" s="17">
        <f t="shared" si="25"/>
        <v>37916.666666666584</v>
      </c>
      <c r="S49" s="21">
        <f t="shared" si="10"/>
        <v>390.54166666666578</v>
      </c>
      <c r="T49" s="5">
        <f t="shared" si="11"/>
        <v>0</v>
      </c>
      <c r="U49" s="5">
        <f t="shared" si="12"/>
        <v>973.87499999999909</v>
      </c>
      <c r="V49" s="17">
        <f t="shared" si="26"/>
        <v>30916.66666666657</v>
      </c>
      <c r="W49" s="21">
        <f t="shared" si="13"/>
        <v>318.44166666666564</v>
      </c>
      <c r="X49" s="5">
        <f t="shared" si="14"/>
        <v>0</v>
      </c>
      <c r="Y49" s="5">
        <f t="shared" si="15"/>
        <v>901.77499999999895</v>
      </c>
      <c r="Z49" s="17">
        <f t="shared" si="27"/>
        <v>23916.666666666584</v>
      </c>
      <c r="AA49" s="21">
        <f t="shared" si="16"/>
        <v>246.34166666666579</v>
      </c>
      <c r="AB49" s="5">
        <f t="shared" si="17"/>
        <v>0</v>
      </c>
      <c r="AC49" s="5">
        <f t="shared" si="18"/>
        <v>829.67499999999916</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row>
    <row r="50" spans="1:247" s="2" customFormat="1" x14ac:dyDescent="0.25">
      <c r="A50" s="18" t="s">
        <v>12</v>
      </c>
      <c r="B50" s="17">
        <f t="shared" si="19"/>
        <v>65333.333333333365</v>
      </c>
      <c r="C50" s="21">
        <f t="shared" si="0"/>
        <v>479.11111111111131</v>
      </c>
      <c r="D50" s="5">
        <f t="shared" si="20"/>
        <v>0</v>
      </c>
      <c r="E50" s="5">
        <f t="shared" si="21"/>
        <v>1062.4444444444448</v>
      </c>
      <c r="F50" s="17">
        <f t="shared" si="22"/>
        <v>58333.333333333336</v>
      </c>
      <c r="G50" s="21">
        <f t="shared" si="1"/>
        <v>600.83333333333326</v>
      </c>
      <c r="H50" s="5">
        <f t="shared" si="2"/>
        <v>0</v>
      </c>
      <c r="I50" s="5">
        <f t="shared" si="3"/>
        <v>1184.1666666666665</v>
      </c>
      <c r="J50" s="17">
        <f t="shared" si="23"/>
        <v>51333.333333333307</v>
      </c>
      <c r="K50" s="21">
        <f t="shared" si="4"/>
        <v>528.73333333333301</v>
      </c>
      <c r="L50" s="5">
        <f t="shared" si="5"/>
        <v>0</v>
      </c>
      <c r="M50" s="5">
        <f t="shared" si="6"/>
        <v>1112.0666666666664</v>
      </c>
      <c r="N50" s="17">
        <f t="shared" si="24"/>
        <v>44333.333333333278</v>
      </c>
      <c r="O50" s="21">
        <f t="shared" si="7"/>
        <v>456.6333333333327</v>
      </c>
      <c r="P50" s="5">
        <f t="shared" si="8"/>
        <v>0</v>
      </c>
      <c r="Q50" s="5">
        <f t="shared" si="9"/>
        <v>1039.966666666666</v>
      </c>
      <c r="R50" s="17">
        <f t="shared" si="25"/>
        <v>37333.333333333248</v>
      </c>
      <c r="S50" s="21">
        <f t="shared" si="10"/>
        <v>384.53333333333239</v>
      </c>
      <c r="T50" s="5">
        <f t="shared" si="11"/>
        <v>0</v>
      </c>
      <c r="U50" s="5">
        <f t="shared" si="12"/>
        <v>967.86666666666576</v>
      </c>
      <c r="V50" s="17">
        <f t="shared" si="26"/>
        <v>30333.333333333238</v>
      </c>
      <c r="W50" s="21">
        <f t="shared" si="13"/>
        <v>312.43333333333231</v>
      </c>
      <c r="X50" s="5">
        <f t="shared" si="14"/>
        <v>0</v>
      </c>
      <c r="Y50" s="5">
        <f t="shared" si="15"/>
        <v>895.76666666666574</v>
      </c>
      <c r="Z50" s="17">
        <f t="shared" si="27"/>
        <v>23333.333333333252</v>
      </c>
      <c r="AA50" s="21">
        <f t="shared" si="16"/>
        <v>240.33333333333246</v>
      </c>
      <c r="AB50" s="5">
        <f t="shared" si="17"/>
        <v>0</v>
      </c>
      <c r="AC50" s="5">
        <f t="shared" si="18"/>
        <v>823.66666666666583</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row>
    <row r="51" spans="1:247" s="2" customFormat="1" x14ac:dyDescent="0.25">
      <c r="A51" s="18" t="s">
        <v>11</v>
      </c>
      <c r="B51" s="17">
        <f t="shared" si="19"/>
        <v>64750.000000000029</v>
      </c>
      <c r="C51" s="21">
        <f t="shared" si="0"/>
        <v>474.83333333333354</v>
      </c>
      <c r="D51" s="5">
        <f t="shared" si="20"/>
        <v>0</v>
      </c>
      <c r="E51" s="5">
        <f t="shared" si="21"/>
        <v>1058.166666666667</v>
      </c>
      <c r="F51" s="17">
        <f t="shared" si="22"/>
        <v>57750</v>
      </c>
      <c r="G51" s="21">
        <f t="shared" si="1"/>
        <v>594.82499999999993</v>
      </c>
      <c r="H51" s="5">
        <f t="shared" si="2"/>
        <v>0</v>
      </c>
      <c r="I51" s="5">
        <f t="shared" si="3"/>
        <v>1178.1583333333333</v>
      </c>
      <c r="J51" s="17">
        <f t="shared" si="23"/>
        <v>50749.999999999971</v>
      </c>
      <c r="K51" s="21">
        <f t="shared" si="4"/>
        <v>522.72499999999957</v>
      </c>
      <c r="L51" s="5">
        <f t="shared" si="5"/>
        <v>0</v>
      </c>
      <c r="M51" s="5">
        <f t="shared" si="6"/>
        <v>1106.0583333333329</v>
      </c>
      <c r="N51" s="17">
        <f t="shared" si="24"/>
        <v>43749.999999999942</v>
      </c>
      <c r="O51" s="21">
        <f t="shared" si="7"/>
        <v>450.62499999999932</v>
      </c>
      <c r="P51" s="5">
        <f t="shared" si="8"/>
        <v>0</v>
      </c>
      <c r="Q51" s="5">
        <f t="shared" si="9"/>
        <v>1033.9583333333326</v>
      </c>
      <c r="R51" s="17">
        <f t="shared" si="25"/>
        <v>36749.999999999913</v>
      </c>
      <c r="S51" s="21">
        <f t="shared" si="10"/>
        <v>378.52499999999907</v>
      </c>
      <c r="T51" s="5">
        <f t="shared" si="11"/>
        <v>0</v>
      </c>
      <c r="U51" s="5">
        <f t="shared" si="12"/>
        <v>961.85833333333244</v>
      </c>
      <c r="V51" s="17">
        <f t="shared" si="26"/>
        <v>29749.999999999905</v>
      </c>
      <c r="W51" s="21">
        <f t="shared" si="13"/>
        <v>306.42499999999899</v>
      </c>
      <c r="X51" s="5">
        <f t="shared" si="14"/>
        <v>0</v>
      </c>
      <c r="Y51" s="5">
        <f t="shared" si="15"/>
        <v>889.7583333333323</v>
      </c>
      <c r="Z51" s="17">
        <f t="shared" si="27"/>
        <v>22749.99999999992</v>
      </c>
      <c r="AA51" s="21">
        <f t="shared" si="16"/>
        <v>234.32499999999914</v>
      </c>
      <c r="AB51" s="5">
        <f t="shared" si="17"/>
        <v>0</v>
      </c>
      <c r="AC51" s="5">
        <f t="shared" si="18"/>
        <v>817.65833333333251</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row>
    <row r="52" spans="1:247" s="2" customFormat="1" x14ac:dyDescent="0.25">
      <c r="A52" s="18" t="s">
        <v>10</v>
      </c>
      <c r="B52" s="17">
        <f t="shared" si="19"/>
        <v>64166.666666666693</v>
      </c>
      <c r="C52" s="21">
        <f t="shared" si="0"/>
        <v>470.55555555555577</v>
      </c>
      <c r="D52" s="5">
        <f t="shared" si="20"/>
        <v>0</v>
      </c>
      <c r="E52" s="5">
        <f t="shared" si="21"/>
        <v>1053.8888888888891</v>
      </c>
      <c r="F52" s="17">
        <f t="shared" si="22"/>
        <v>57166.666666666664</v>
      </c>
      <c r="G52" s="21">
        <f t="shared" si="1"/>
        <v>588.81666666666661</v>
      </c>
      <c r="H52" s="5">
        <f t="shared" si="2"/>
        <v>0</v>
      </c>
      <c r="I52" s="5">
        <f t="shared" si="3"/>
        <v>1172.1500000000001</v>
      </c>
      <c r="J52" s="17">
        <f t="shared" si="23"/>
        <v>50166.666666666635</v>
      </c>
      <c r="K52" s="21">
        <f t="shared" si="4"/>
        <v>516.71666666666624</v>
      </c>
      <c r="L52" s="5">
        <f t="shared" si="5"/>
        <v>0</v>
      </c>
      <c r="M52" s="5">
        <f t="shared" si="6"/>
        <v>1100.0499999999997</v>
      </c>
      <c r="N52" s="17">
        <f t="shared" si="24"/>
        <v>43166.666666666606</v>
      </c>
      <c r="O52" s="21">
        <f t="shared" si="7"/>
        <v>444.61666666666599</v>
      </c>
      <c r="P52" s="5">
        <f t="shared" si="8"/>
        <v>0</v>
      </c>
      <c r="Q52" s="5">
        <f t="shared" si="9"/>
        <v>1027.9499999999994</v>
      </c>
      <c r="R52" s="17">
        <f t="shared" si="25"/>
        <v>36166.666666666577</v>
      </c>
      <c r="S52" s="21">
        <f t="shared" si="10"/>
        <v>372.51666666666569</v>
      </c>
      <c r="T52" s="5">
        <f t="shared" si="11"/>
        <v>0</v>
      </c>
      <c r="U52" s="5">
        <f t="shared" si="12"/>
        <v>955.849999999999</v>
      </c>
      <c r="V52" s="17">
        <f t="shared" si="26"/>
        <v>29166.666666666573</v>
      </c>
      <c r="W52" s="21">
        <f t="shared" si="13"/>
        <v>300.41666666666566</v>
      </c>
      <c r="X52" s="5">
        <f t="shared" si="14"/>
        <v>0</v>
      </c>
      <c r="Y52" s="5">
        <f t="shared" si="15"/>
        <v>883.74999999999909</v>
      </c>
      <c r="Z52" s="17">
        <f t="shared" si="27"/>
        <v>22166.666666666588</v>
      </c>
      <c r="AA52" s="21">
        <f t="shared" si="16"/>
        <v>228.31666666666581</v>
      </c>
      <c r="AB52" s="5">
        <f t="shared" si="17"/>
        <v>0</v>
      </c>
      <c r="AC52" s="5">
        <f t="shared" si="18"/>
        <v>811.64999999999918</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row>
    <row r="53" spans="1:247" s="2" customFormat="1" x14ac:dyDescent="0.25">
      <c r="A53" s="18" t="s">
        <v>9</v>
      </c>
      <c r="B53" s="17">
        <f t="shared" si="19"/>
        <v>63583.333333333358</v>
      </c>
      <c r="C53" s="21">
        <f t="shared" si="0"/>
        <v>466.27777777777794</v>
      </c>
      <c r="D53" s="5">
        <f t="shared" si="20"/>
        <v>0</v>
      </c>
      <c r="E53" s="5">
        <f t="shared" si="21"/>
        <v>1049.6111111111113</v>
      </c>
      <c r="F53" s="17">
        <f t="shared" si="22"/>
        <v>56583.333333333328</v>
      </c>
      <c r="G53" s="21">
        <f t="shared" si="1"/>
        <v>582.80833333333317</v>
      </c>
      <c r="H53" s="5">
        <f t="shared" si="2"/>
        <v>0</v>
      </c>
      <c r="I53" s="5">
        <f>IF(data2=1,IF(G53&gt;0.001,G53+H53+sumproplat2,0),IF(F53&gt;sumproplat2*2,sumproplat2+H53,F53+G53+H53))</f>
        <v>1166.1416666666664</v>
      </c>
      <c r="J53" s="17">
        <f t="shared" si="23"/>
        <v>49583.333333333299</v>
      </c>
      <c r="K53" s="21">
        <f t="shared" si="4"/>
        <v>510.70833333333292</v>
      </c>
      <c r="L53" s="5">
        <f t="shared" si="5"/>
        <v>0</v>
      </c>
      <c r="M53" s="5">
        <f t="shared" si="6"/>
        <v>1094.0416666666663</v>
      </c>
      <c r="N53" s="17">
        <f t="shared" si="24"/>
        <v>42583.33333333327</v>
      </c>
      <c r="O53" s="21">
        <f t="shared" si="7"/>
        <v>438.60833333333261</v>
      </c>
      <c r="P53" s="5">
        <f t="shared" si="8"/>
        <v>0</v>
      </c>
      <c r="Q53" s="5">
        <f t="shared" si="9"/>
        <v>1021.9416666666659</v>
      </c>
      <c r="R53" s="17">
        <f t="shared" si="25"/>
        <v>35583.333333333241</v>
      </c>
      <c r="S53" s="21">
        <f t="shared" si="10"/>
        <v>366.5083333333323</v>
      </c>
      <c r="T53" s="5">
        <f t="shared" si="11"/>
        <v>0</v>
      </c>
      <c r="U53" s="5">
        <f t="shared" si="12"/>
        <v>949.84166666666567</v>
      </c>
      <c r="V53" s="17">
        <f t="shared" si="26"/>
        <v>28583.333333333241</v>
      </c>
      <c r="W53" s="21">
        <f t="shared" si="13"/>
        <v>294.40833333333234</v>
      </c>
      <c r="X53" s="5">
        <f t="shared" si="14"/>
        <v>0</v>
      </c>
      <c r="Y53" s="5">
        <f t="shared" si="15"/>
        <v>877.74166666666565</v>
      </c>
      <c r="Z53" s="17">
        <f t="shared" si="27"/>
        <v>21583.333333333256</v>
      </c>
      <c r="AA53" s="21">
        <f t="shared" si="16"/>
        <v>222.30833333333251</v>
      </c>
      <c r="AB53" s="5">
        <f t="shared" si="17"/>
        <v>0</v>
      </c>
      <c r="AC53" s="5">
        <f t="shared" si="18"/>
        <v>805.64166666666586</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row>
    <row r="54" spans="1:247" s="2" customFormat="1" ht="15.75" thickBot="1" x14ac:dyDescent="0.3">
      <c r="A54" s="16" t="s">
        <v>8</v>
      </c>
      <c r="B54" s="15"/>
      <c r="C54" s="14">
        <f>SUM(C42:C53)</f>
        <v>5877.6666666666697</v>
      </c>
      <c r="D54" s="13">
        <f>SUM(D42:D53)</f>
        <v>19123</v>
      </c>
      <c r="E54" s="13">
        <f>SUM(E42:E53)</f>
        <v>32000.666666666664</v>
      </c>
      <c r="F54" s="15"/>
      <c r="G54" s="14">
        <f>SUM(G42:G53)</f>
        <v>7390.25</v>
      </c>
      <c r="H54" s="13">
        <f>SUM(H42:H53)</f>
        <v>804.00000000000023</v>
      </c>
      <c r="I54" s="13">
        <f>SUM(I42:I53)</f>
        <v>15194.25</v>
      </c>
      <c r="J54" s="15"/>
      <c r="K54" s="14">
        <f>SUM(K42:K53)</f>
        <v>6525.0499999999956</v>
      </c>
      <c r="L54" s="13">
        <f>SUM(L42:L53)</f>
        <v>748</v>
      </c>
      <c r="M54" s="13">
        <f>SUM(M42:M53)</f>
        <v>14273.049999999996</v>
      </c>
      <c r="N54" s="15"/>
      <c r="O54" s="14">
        <f>SUM(O42:O53)</f>
        <v>5659.8499999999931</v>
      </c>
      <c r="P54" s="13">
        <f>SUM(P42:P53)</f>
        <v>691.99999999999977</v>
      </c>
      <c r="Q54" s="13">
        <f>SUM(Q42:Q53)</f>
        <v>13351.849999999991</v>
      </c>
      <c r="R54" s="15"/>
      <c r="S54" s="14">
        <f>SUM(S42:S53)</f>
        <v>4794.6499999999896</v>
      </c>
      <c r="T54" s="13">
        <f>SUM(T42:T53)</f>
        <v>635.99999999999955</v>
      </c>
      <c r="U54" s="13">
        <f>SUM(U42:U53)</f>
        <v>12430.649999999987</v>
      </c>
      <c r="V54" s="15"/>
      <c r="W54" s="14">
        <f>SUM(W42:W53)</f>
        <v>3929.4499999999875</v>
      </c>
      <c r="X54" s="13">
        <f>SUM(X42:X53)</f>
        <v>579.99999999999932</v>
      </c>
      <c r="Y54" s="13">
        <f>SUM(Y42:Y53)</f>
        <v>11509.449999999986</v>
      </c>
      <c r="Z54" s="15"/>
      <c r="AA54" s="14">
        <f>SUM(AA42:AA53)</f>
        <v>3064.2499999999891</v>
      </c>
      <c r="AB54" s="13">
        <f>SUM(AB42:AB53)</f>
        <v>523.99999999999932</v>
      </c>
      <c r="AC54" s="13">
        <f>SUM(AC42:AC53)</f>
        <v>10588.249999999989</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1:247" s="2" customFormat="1" ht="12.75" customHeight="1" thickBot="1" x14ac:dyDescent="0.3">
      <c r="A55" s="136" t="s">
        <v>32</v>
      </c>
      <c r="B55" s="133" t="s">
        <v>39</v>
      </c>
      <c r="C55" s="134"/>
      <c r="D55" s="135"/>
      <c r="E55" s="32"/>
      <c r="F55" s="133" t="s">
        <v>38</v>
      </c>
      <c r="G55" s="134"/>
      <c r="H55" s="134"/>
      <c r="I55" s="135"/>
      <c r="J55" s="133" t="s">
        <v>37</v>
      </c>
      <c r="K55" s="134"/>
      <c r="L55" s="134"/>
      <c r="M55" s="135"/>
      <c r="N55" s="133" t="s">
        <v>36</v>
      </c>
      <c r="O55" s="134"/>
      <c r="P55" s="134"/>
      <c r="Q55" s="135"/>
      <c r="R55" s="133" t="s">
        <v>35</v>
      </c>
      <c r="S55" s="134"/>
      <c r="T55" s="134"/>
      <c r="U55" s="135"/>
      <c r="V55" s="133" t="s">
        <v>34</v>
      </c>
      <c r="W55" s="134"/>
      <c r="X55" s="134"/>
      <c r="Y55" s="135"/>
      <c r="Z55" s="133" t="s">
        <v>33</v>
      </c>
      <c r="AA55" s="134"/>
      <c r="AB55" s="134"/>
      <c r="AC55" s="135"/>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row>
    <row r="56" spans="1:247" s="2" customFormat="1" ht="75.75" thickBot="1" x14ac:dyDescent="0.3">
      <c r="A56" s="137"/>
      <c r="B56" s="19" t="s">
        <v>24</v>
      </c>
      <c r="C56" s="19" t="s">
        <v>23</v>
      </c>
      <c r="D56" s="19" t="s">
        <v>22</v>
      </c>
      <c r="E56" s="19" t="s">
        <v>21</v>
      </c>
      <c r="F56" s="19" t="s">
        <v>24</v>
      </c>
      <c r="G56" s="19" t="s">
        <v>23</v>
      </c>
      <c r="H56" s="19" t="s">
        <v>22</v>
      </c>
      <c r="I56" s="19" t="s">
        <v>21</v>
      </c>
      <c r="J56" s="19" t="s">
        <v>24</v>
      </c>
      <c r="K56" s="19" t="s">
        <v>23</v>
      </c>
      <c r="L56" s="19" t="s">
        <v>22</v>
      </c>
      <c r="M56" s="19" t="s">
        <v>21</v>
      </c>
      <c r="N56" s="19" t="s">
        <v>24</v>
      </c>
      <c r="O56" s="19" t="s">
        <v>23</v>
      </c>
      <c r="P56" s="19" t="s">
        <v>22</v>
      </c>
      <c r="Q56" s="19" t="s">
        <v>21</v>
      </c>
      <c r="R56" s="19" t="s">
        <v>24</v>
      </c>
      <c r="S56" s="19" t="s">
        <v>23</v>
      </c>
      <c r="T56" s="19" t="s">
        <v>22</v>
      </c>
      <c r="U56" s="19" t="s">
        <v>21</v>
      </c>
      <c r="V56" s="19" t="s">
        <v>24</v>
      </c>
      <c r="W56" s="19" t="s">
        <v>23</v>
      </c>
      <c r="X56" s="19" t="s">
        <v>22</v>
      </c>
      <c r="Y56" s="19" t="s">
        <v>21</v>
      </c>
      <c r="Z56" s="19" t="s">
        <v>24</v>
      </c>
      <c r="AA56" s="19" t="s">
        <v>23</v>
      </c>
      <c r="AB56" s="19" t="s">
        <v>22</v>
      </c>
      <c r="AC56" s="19" t="s">
        <v>21</v>
      </c>
      <c r="AD56" s="20"/>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8"/>
      <c r="BG56" s="38"/>
      <c r="BH56" s="38"/>
      <c r="BI56" s="38"/>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1:247" s="2" customFormat="1" ht="15.75" thickTop="1" x14ac:dyDescent="0.25">
      <c r="A57" s="18" t="s">
        <v>20</v>
      </c>
      <c r="B57" s="17">
        <f>IF(data2=1,IF((Z53-sumproplat2)&gt;1,Z53-sumproplat2,0),IF(Z53-(sumproplat2-AA53-AB53)&gt;0,Z53-(AC53-AA53-AB53),0))</f>
        <v>20999.999999999924</v>
      </c>
      <c r="C57" s="21">
        <f t="shared" ref="C57:C68" si="28">IF(SUBSTITUTE(SUBSTITUTE(LEFT($A57,2),".","")," ","")*1+SUBSTITUTE(SUBSTITUTE(LEFT(B$55,2)," ",""),".","")*12-12&lt;=$J$15,B57*($J$14/12),B57*($J$17/12))</f>
        <v>216.29999999999919</v>
      </c>
      <c r="D57" s="5">
        <f t="shared" ref="D57:D68" si="29">IF(AND($A57="1 міс.",B57&gt;0),$J$31*$J$6+$J$32*B57,0)+IF(B57-IF(data2=1,IF(C57&gt;0.001,C57+sumproplat2,0),IF(B57&gt;sumproplat2*2,sumproplat2,B57+C57))&lt;0,$J$34,0)+IF(B57&gt;0,$J$27,0)</f>
        <v>467.99999999999943</v>
      </c>
      <c r="E57" s="5">
        <f t="shared" ref="E57:E68" si="30">IF(data2=1,IF(C57&gt;0.001,C57+D57+sumproplat2,0),IF(B57&gt;sumproplat2*2,sumproplat2+D57,B57+C57+D57))</f>
        <v>1267.6333333333318</v>
      </c>
      <c r="F57" s="17">
        <f>IF(data2=1,IF((B68-sumproplat2)&gt;1,B68-sumproplat2,0),IF(B68-(sumproplat2-C68-D68)&gt;0,B68-(E68-C68-D68),0))</f>
        <v>13999.999999999929</v>
      </c>
      <c r="G57" s="21">
        <f t="shared" ref="G57:G68" si="31">IF(SUBSTITUTE(SUBSTITUTE(LEFT($A57,2),".","")," ","")*1+SUBSTITUTE(SUBSTITUTE(LEFT(F$55,2)," ",""),".","")*12-12&lt;=$J$15,F57*($J$14/12),F57*($J$17/12))</f>
        <v>144.19999999999925</v>
      </c>
      <c r="H57" s="5">
        <f t="shared" ref="H57:H68" si="32">IF(AND($A57="1 міс.",F57&gt;0),$J$31*$J$6+$J$32*F57,0)+IF(F57-IF(data2=1,IF(G57&gt;0.001,G57+sumproplat2,0),IF(F57&gt;sumproplat2*2,sumproplat2,F57+G57))&lt;0,$J$34,0)+IF(F57&gt;0,$J$27,0)</f>
        <v>411.99999999999943</v>
      </c>
      <c r="I57" s="5">
        <f t="shared" ref="I57:I68" si="33">IF(data2=1,IF(G57&gt;0.001,G57+H57+sumproplat2,0),IF(F57&gt;sumproplat2*2,sumproplat2+H57,F57+G57+H57))</f>
        <v>1139.5333333333319</v>
      </c>
      <c r="J57" s="17">
        <f>IF(data2=1,IF((F68-sumproplat2)&gt;1,F68-sumproplat2,0),IF(F68-(sumproplat2-G68-H68)&gt;0,F68-(I68-G68-H68),0))</f>
        <v>6999.9999999999245</v>
      </c>
      <c r="K57" s="21">
        <f t="shared" ref="K57:K68" si="34">IF(SUBSTITUTE(SUBSTITUTE(LEFT($A57,2),".","")," ","")*1+SUBSTITUTE(SUBSTITUTE(LEFT(J$55,2)," ",""),".","")*12-12&lt;=$J$15,J57*($J$14/12),J57*($J$17/12))</f>
        <v>72.099999999999213</v>
      </c>
      <c r="L57" s="5">
        <f t="shared" ref="L57:L68" si="35">IF(AND($A57="1 міс.",J57&gt;0),$J$31*$J$6+$J$32*J57,0)+IF(J57-IF(data2=1,IF(K57&gt;0.001,K57+sumproplat2,0),IF(J57&gt;sumproplat2*2,sumproplat2,J57+K57))&lt;0,$J$34,0)+IF(J57&gt;0,$J$27,0)</f>
        <v>355.99999999999937</v>
      </c>
      <c r="M57" s="5">
        <f t="shared" ref="M57:M68" si="36">IF(data2=1,IF(K57&gt;0.001,K57+L57+sumproplat2,0),IF(J57&gt;sumproplat2*2,sumproplat2+L57,J57+K57+L57))</f>
        <v>1011.433333333332</v>
      </c>
      <c r="N57" s="17">
        <f>IF(data2=1,IF((J68-sumproplat2)&gt;1,J68-sumproplat2,0),IF(J68-(sumproplat2-K68-L68)&gt;0,J68-(M68-K68-L68),0))</f>
        <v>0</v>
      </c>
      <c r="O57" s="21">
        <f t="shared" ref="O57:O68" si="37">IF(SUBSTITUTE(SUBSTITUTE(LEFT($A57,2),".","")," ","")*1+SUBSTITUTE(SUBSTITUTE(LEFT(N$55,2)," ",""),".","")*12-12&lt;=$J$15,N57*($J$14/12),N57*($J$17/12))</f>
        <v>0</v>
      </c>
      <c r="P57" s="5">
        <f t="shared" ref="P57:P68" si="38">IF(AND($A57="1 міс.",N57&gt;0),$J$31*$J$6+$J$32*N57,0)+IF(N57-IF(data2=1,IF(O57&gt;0.001,O57+sumproplat2,0),IF(N57&gt;sumproplat2*2,sumproplat2,N57+O57))&lt;0,$J$34,0)+IF(N57&gt;0,$J$27,0)</f>
        <v>0</v>
      </c>
      <c r="Q57" s="5">
        <f t="shared" ref="Q57:Q68" si="39">IF(data2=1,IF(O57&gt;0.001,O57+P57+sumproplat2,0),IF(N57&gt;sumproplat2*2,sumproplat2+P57,N57+O57+P57))</f>
        <v>0</v>
      </c>
      <c r="R57" s="17">
        <f>IF(data2=1,IF((N68-sumproplat2)&gt;1,N68-sumproplat2,0),IF(N68-(sumproplat2-O68-P68)&gt;0,N68-(Q68-O68-P68),0))</f>
        <v>0</v>
      </c>
      <c r="S57" s="21">
        <f t="shared" ref="S57:S68" si="40">IF(SUBSTITUTE(SUBSTITUTE(LEFT($A57,2),".","")," ","")*1+SUBSTITUTE(SUBSTITUTE(LEFT(R$55,2)," ",""),".","")*12-12&lt;=$J$15,R57*($J$14/12),R57*($J$17/12))</f>
        <v>0</v>
      </c>
      <c r="T57" s="5">
        <f t="shared" ref="T57:T68" si="41">IF(AND($A57="1 міс.",R57&gt;0),$J$31*$J$6+$J$32*R57,0)+IF(R57-IF(data2=1,IF(S57&gt;0.001,S57+sumproplat2,0),IF(R57&gt;sumproplat2*2,sumproplat2,R57+S57))&lt;0,$J$34,0)+IF(R57&gt;0,$J$27,0)</f>
        <v>0</v>
      </c>
      <c r="U57" s="5">
        <f t="shared" ref="U57:U68" si="42">IF(data2=1,IF(S57&gt;0.001,S57+T57+sumproplat2,0),IF(R57&gt;sumproplat2*2,sumproplat2+T57,R57+S57+T57))</f>
        <v>0</v>
      </c>
      <c r="V57" s="17">
        <f>IF(data2=1,IF((R68-sumproplat2)&gt;1,R68-sumproplat2,0),IF(R68-(sumproplat2-S68-T68)&gt;0,R68-(U68-S68-T68),0))</f>
        <v>0</v>
      </c>
      <c r="W57" s="21">
        <f t="shared" ref="W57:W68" si="43">IF(SUBSTITUTE(SUBSTITUTE(LEFT($A57,2),".","")," ","")*1+SUBSTITUTE(SUBSTITUTE(LEFT(V$55,2)," ",""),".","")*12-12&lt;=$J$15,V57*($J$14/12),V57*($J$17/12))</f>
        <v>0</v>
      </c>
      <c r="X57" s="5">
        <f t="shared" ref="X57:X68" si="44">IF(AND($A57="1 міс.",V57&gt;0),$J$31*$J$6+$J$32*V57,0)+IF(V57-IF(data2=1,IF(W57&gt;0.001,W57+sumproplat2,0),IF(V57&gt;sumproplat2*2,sumproplat2,V57+W57))&lt;0,$J$34,0)+IF(V57&gt;0,$J$27,0)</f>
        <v>0</v>
      </c>
      <c r="Y57" s="5">
        <f t="shared" ref="Y57:Y68" si="45">IF(data2=1,IF(W57&gt;0.001,W57+X57+sumproplat2,0),IF(V57&gt;sumproplat2*2,sumproplat2+X57,V57+W57+X57))</f>
        <v>0</v>
      </c>
      <c r="Z57" s="17">
        <f>IF(data2=1,IF((V68-sumproplat2)&gt;1,V68-sumproplat2,0),IF(V68-(sumproplat2-W68-X68)&gt;0,V68-(Y68-W68-X68),0))</f>
        <v>0</v>
      </c>
      <c r="AA57" s="21">
        <f t="shared" ref="AA57:AA68" si="46">IF(SUBSTITUTE(SUBSTITUTE(LEFT($A57,2),".","")," ","")*1+SUBSTITUTE(SUBSTITUTE(LEFT(Z$55,2)," ",""),".","")*12-12&lt;=$J$15,Z57*($J$14/12),Z57*($J$17/12))</f>
        <v>0</v>
      </c>
      <c r="AB57" s="5">
        <f t="shared" ref="AB57:AB68" si="47">IF(AND($A57="1 міс.",Z57&gt;0),$J$31*$J$6+$J$32*Z57,0)+IF(Z57-IF(data2=1,IF(AA57&gt;0.001,AA57+sumproplat2,0),IF(Z57&gt;sumproplat2*2,sumproplat2,Z57+AA57))&lt;0,$J$34,0)+IF(Z57&gt;0,$J$27,0)</f>
        <v>0</v>
      </c>
      <c r="AC57" s="5">
        <f t="shared" ref="AC57:AC68" si="48">IF(data2=1,IF(AA57&gt;0.001,AA57+AB57+sumproplat2,0),IF(Z57&gt;sumproplat2*2,sumproplat2+AB57,Z57+AA57+AB57))</f>
        <v>0</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row>
    <row r="58" spans="1:247" s="2" customFormat="1" x14ac:dyDescent="0.25">
      <c r="A58" s="18" t="s">
        <v>19</v>
      </c>
      <c r="B58" s="17">
        <f t="shared" ref="B58:B68" si="49">IF(data2=1,IF((B57-sumproplat2)&gt;1,B57-sumproplat2,0),IF(B57-(sumproplat2-C57-D57)&gt;0,B57-(E57-C57-D57),0))</f>
        <v>20416.666666666591</v>
      </c>
      <c r="C58" s="21">
        <f t="shared" si="28"/>
        <v>210.29166666666586</v>
      </c>
      <c r="D58" s="5">
        <f t="shared" si="29"/>
        <v>0</v>
      </c>
      <c r="E58" s="5">
        <f t="shared" si="30"/>
        <v>793.6249999999992</v>
      </c>
      <c r="F58" s="17">
        <f t="shared" ref="F58:F68" si="50">IF(data2=1,IF((F57-sumproplat2)&gt;1,F57-sumproplat2,0),IF(F57-(sumproplat2-G57-H57)&gt;0,F57-(I57-G57-H57),0))</f>
        <v>13416.666666666595</v>
      </c>
      <c r="G58" s="21">
        <f t="shared" si="31"/>
        <v>138.1916666666659</v>
      </c>
      <c r="H58" s="5">
        <f t="shared" si="32"/>
        <v>0</v>
      </c>
      <c r="I58" s="5">
        <f t="shared" si="33"/>
        <v>721.5249999999993</v>
      </c>
      <c r="J58" s="17">
        <f t="shared" ref="J58:J68" si="51">IF(data2=1,IF((J57-sumproplat2)&gt;1,J57-sumproplat2,0),IF(J57-(sumproplat2-K57-L57)&gt;0,J57-(M57-K57-L57),0))</f>
        <v>6416.6666666665915</v>
      </c>
      <c r="K58" s="21">
        <f t="shared" si="34"/>
        <v>66.091666666665887</v>
      </c>
      <c r="L58" s="5">
        <f t="shared" si="35"/>
        <v>0</v>
      </c>
      <c r="M58" s="5">
        <f t="shared" si="36"/>
        <v>649.42499999999927</v>
      </c>
      <c r="N58" s="17">
        <f t="shared" ref="N58:N68" si="52">IF(data2=1,IF((N57-sumproplat2)&gt;1,N57-sumproplat2,0),IF(N57-(sumproplat2-O57-P57)&gt;0,N57-(Q57-O57-P57),0))</f>
        <v>0</v>
      </c>
      <c r="O58" s="21">
        <f t="shared" si="37"/>
        <v>0</v>
      </c>
      <c r="P58" s="5">
        <f t="shared" si="38"/>
        <v>0</v>
      </c>
      <c r="Q58" s="5">
        <f t="shared" si="39"/>
        <v>0</v>
      </c>
      <c r="R58" s="17">
        <f t="shared" ref="R58:R68" si="53">IF(data2=1,IF((R57-sumproplat2)&gt;1,R57-sumproplat2,0),IF(R57-(sumproplat2-S57-T57)&gt;0,R57-(U57-S57-T57),0))</f>
        <v>0</v>
      </c>
      <c r="S58" s="21">
        <f t="shared" si="40"/>
        <v>0</v>
      </c>
      <c r="T58" s="5">
        <f t="shared" si="41"/>
        <v>0</v>
      </c>
      <c r="U58" s="5">
        <f t="shared" si="42"/>
        <v>0</v>
      </c>
      <c r="V58" s="17">
        <f t="shared" ref="V58:V68" si="54">IF(data2=1,IF((V57-sumproplat2)&gt;1,V57-sumproplat2,0),IF(V57-(sumproplat2-W57-X57)&gt;0,V57-(Y57-W57-X57),0))</f>
        <v>0</v>
      </c>
      <c r="W58" s="21">
        <f t="shared" si="43"/>
        <v>0</v>
      </c>
      <c r="X58" s="5">
        <f t="shared" si="44"/>
        <v>0</v>
      </c>
      <c r="Y58" s="5">
        <f t="shared" si="45"/>
        <v>0</v>
      </c>
      <c r="Z58" s="17">
        <f t="shared" ref="Z58:Z68" si="55">IF(data2=1,IF((Z57-sumproplat2)&gt;1,Z57-sumproplat2,0),IF(Z57-(sumproplat2-AA57-AB57)&gt;0,Z57-(AC57-AA57-AB57),0))</f>
        <v>0</v>
      </c>
      <c r="AA58" s="21">
        <f t="shared" si="46"/>
        <v>0</v>
      </c>
      <c r="AB58" s="5">
        <f t="shared" si="47"/>
        <v>0</v>
      </c>
      <c r="AC58" s="5">
        <f t="shared" si="48"/>
        <v>0</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row>
    <row r="59" spans="1:247" s="2" customFormat="1" x14ac:dyDescent="0.25">
      <c r="A59" s="18" t="s">
        <v>18</v>
      </c>
      <c r="B59" s="17">
        <f t="shared" si="49"/>
        <v>19833.333333333259</v>
      </c>
      <c r="C59" s="21">
        <f t="shared" si="28"/>
        <v>204.28333333333254</v>
      </c>
      <c r="D59" s="5">
        <f t="shared" si="29"/>
        <v>0</v>
      </c>
      <c r="E59" s="5">
        <f t="shared" si="30"/>
        <v>787.61666666666588</v>
      </c>
      <c r="F59" s="17">
        <f t="shared" si="50"/>
        <v>12833.333333333261</v>
      </c>
      <c r="G59" s="21">
        <f t="shared" si="31"/>
        <v>132.18333333333257</v>
      </c>
      <c r="H59" s="5">
        <f t="shared" si="32"/>
        <v>0</v>
      </c>
      <c r="I59" s="5">
        <f t="shared" si="33"/>
        <v>715.51666666666597</v>
      </c>
      <c r="J59" s="17">
        <f t="shared" si="51"/>
        <v>5833.3333333332585</v>
      </c>
      <c r="K59" s="21">
        <f t="shared" si="34"/>
        <v>60.083333333332554</v>
      </c>
      <c r="L59" s="5">
        <f t="shared" si="35"/>
        <v>0</v>
      </c>
      <c r="M59" s="5">
        <f t="shared" si="36"/>
        <v>643.41666666666595</v>
      </c>
      <c r="N59" s="17">
        <f t="shared" si="52"/>
        <v>0</v>
      </c>
      <c r="O59" s="21">
        <f t="shared" si="37"/>
        <v>0</v>
      </c>
      <c r="P59" s="5">
        <f t="shared" si="38"/>
        <v>0</v>
      </c>
      <c r="Q59" s="5">
        <f t="shared" si="39"/>
        <v>0</v>
      </c>
      <c r="R59" s="17">
        <f t="shared" si="53"/>
        <v>0</v>
      </c>
      <c r="S59" s="21">
        <f t="shared" si="40"/>
        <v>0</v>
      </c>
      <c r="T59" s="5">
        <f t="shared" si="41"/>
        <v>0</v>
      </c>
      <c r="U59" s="5">
        <f t="shared" si="42"/>
        <v>0</v>
      </c>
      <c r="V59" s="17">
        <f t="shared" si="54"/>
        <v>0</v>
      </c>
      <c r="W59" s="21">
        <f t="shared" si="43"/>
        <v>0</v>
      </c>
      <c r="X59" s="5">
        <f t="shared" si="44"/>
        <v>0</v>
      </c>
      <c r="Y59" s="5">
        <f t="shared" si="45"/>
        <v>0</v>
      </c>
      <c r="Z59" s="17">
        <f t="shared" si="55"/>
        <v>0</v>
      </c>
      <c r="AA59" s="21">
        <f t="shared" si="46"/>
        <v>0</v>
      </c>
      <c r="AB59" s="5">
        <f t="shared" si="47"/>
        <v>0</v>
      </c>
      <c r="AC59" s="5">
        <f t="shared" si="48"/>
        <v>0</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row>
    <row r="60" spans="1:247" s="2" customFormat="1" x14ac:dyDescent="0.25">
      <c r="A60" s="18" t="s">
        <v>17</v>
      </c>
      <c r="B60" s="17">
        <f t="shared" si="49"/>
        <v>19249.999999999927</v>
      </c>
      <c r="C60" s="21">
        <f t="shared" si="28"/>
        <v>198.27499999999921</v>
      </c>
      <c r="D60" s="5">
        <f t="shared" si="29"/>
        <v>0</v>
      </c>
      <c r="E60" s="5">
        <f t="shared" si="30"/>
        <v>781.60833333333255</v>
      </c>
      <c r="F60" s="17">
        <f t="shared" si="50"/>
        <v>12249.999999999927</v>
      </c>
      <c r="G60" s="21">
        <f t="shared" si="31"/>
        <v>126.17499999999923</v>
      </c>
      <c r="H60" s="5">
        <f t="shared" si="32"/>
        <v>0</v>
      </c>
      <c r="I60" s="5">
        <f t="shared" si="33"/>
        <v>709.50833333333264</v>
      </c>
      <c r="J60" s="17">
        <f t="shared" si="51"/>
        <v>5249.9999999999254</v>
      </c>
      <c r="K60" s="21">
        <f t="shared" si="34"/>
        <v>54.074999999999221</v>
      </c>
      <c r="L60" s="5">
        <f t="shared" si="35"/>
        <v>0</v>
      </c>
      <c r="M60" s="5">
        <f t="shared" si="36"/>
        <v>637.40833333333262</v>
      </c>
      <c r="N60" s="17">
        <f t="shared" si="52"/>
        <v>0</v>
      </c>
      <c r="O60" s="21">
        <f t="shared" si="37"/>
        <v>0</v>
      </c>
      <c r="P60" s="5">
        <f t="shared" si="38"/>
        <v>0</v>
      </c>
      <c r="Q60" s="5">
        <f t="shared" si="39"/>
        <v>0</v>
      </c>
      <c r="R60" s="17">
        <f t="shared" si="53"/>
        <v>0</v>
      </c>
      <c r="S60" s="21">
        <f t="shared" si="40"/>
        <v>0</v>
      </c>
      <c r="T60" s="5">
        <f t="shared" si="41"/>
        <v>0</v>
      </c>
      <c r="U60" s="5">
        <f t="shared" si="42"/>
        <v>0</v>
      </c>
      <c r="V60" s="17">
        <f t="shared" si="54"/>
        <v>0</v>
      </c>
      <c r="W60" s="21">
        <f t="shared" si="43"/>
        <v>0</v>
      </c>
      <c r="X60" s="5">
        <f t="shared" si="44"/>
        <v>0</v>
      </c>
      <c r="Y60" s="5">
        <f t="shared" si="45"/>
        <v>0</v>
      </c>
      <c r="Z60" s="17">
        <f t="shared" si="55"/>
        <v>0</v>
      </c>
      <c r="AA60" s="21">
        <f t="shared" si="46"/>
        <v>0</v>
      </c>
      <c r="AB60" s="5">
        <f t="shared" si="47"/>
        <v>0</v>
      </c>
      <c r="AC60" s="5">
        <f t="shared" si="48"/>
        <v>0</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row>
    <row r="61" spans="1:247" s="2" customFormat="1" x14ac:dyDescent="0.25">
      <c r="A61" s="18" t="s">
        <v>16</v>
      </c>
      <c r="B61" s="17">
        <f t="shared" si="49"/>
        <v>18666.666666666595</v>
      </c>
      <c r="C61" s="21">
        <f t="shared" si="28"/>
        <v>192.26666666666591</v>
      </c>
      <c r="D61" s="5">
        <f t="shared" si="29"/>
        <v>0</v>
      </c>
      <c r="E61" s="5">
        <f t="shared" si="30"/>
        <v>775.59999999999923</v>
      </c>
      <c r="F61" s="17">
        <f t="shared" si="50"/>
        <v>11666.666666666593</v>
      </c>
      <c r="G61" s="21">
        <f t="shared" si="31"/>
        <v>120.16666666666589</v>
      </c>
      <c r="H61" s="5">
        <f t="shared" si="32"/>
        <v>0</v>
      </c>
      <c r="I61" s="5">
        <f t="shared" si="33"/>
        <v>703.49999999999932</v>
      </c>
      <c r="J61" s="17">
        <f t="shared" si="51"/>
        <v>4666.6666666665924</v>
      </c>
      <c r="K61" s="21">
        <f t="shared" si="34"/>
        <v>48.066666666665895</v>
      </c>
      <c r="L61" s="5">
        <f t="shared" si="35"/>
        <v>0</v>
      </c>
      <c r="M61" s="5">
        <f t="shared" si="36"/>
        <v>631.3999999999993</v>
      </c>
      <c r="N61" s="17">
        <f t="shared" si="52"/>
        <v>0</v>
      </c>
      <c r="O61" s="21">
        <f t="shared" si="37"/>
        <v>0</v>
      </c>
      <c r="P61" s="5">
        <f t="shared" si="38"/>
        <v>0</v>
      </c>
      <c r="Q61" s="5">
        <f t="shared" si="39"/>
        <v>0</v>
      </c>
      <c r="R61" s="17">
        <f t="shared" si="53"/>
        <v>0</v>
      </c>
      <c r="S61" s="21">
        <f t="shared" si="40"/>
        <v>0</v>
      </c>
      <c r="T61" s="5">
        <f t="shared" si="41"/>
        <v>0</v>
      </c>
      <c r="U61" s="5">
        <f t="shared" si="42"/>
        <v>0</v>
      </c>
      <c r="V61" s="17">
        <f t="shared" si="54"/>
        <v>0</v>
      </c>
      <c r="W61" s="21">
        <f t="shared" si="43"/>
        <v>0</v>
      </c>
      <c r="X61" s="5">
        <f t="shared" si="44"/>
        <v>0</v>
      </c>
      <c r="Y61" s="5">
        <f t="shared" si="45"/>
        <v>0</v>
      </c>
      <c r="Z61" s="17">
        <f t="shared" si="55"/>
        <v>0</v>
      </c>
      <c r="AA61" s="21">
        <f t="shared" si="46"/>
        <v>0</v>
      </c>
      <c r="AB61" s="5">
        <f t="shared" si="47"/>
        <v>0</v>
      </c>
      <c r="AC61" s="5">
        <f t="shared" si="48"/>
        <v>0</v>
      </c>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row>
    <row r="62" spans="1:247" s="2" customFormat="1" x14ac:dyDescent="0.25">
      <c r="A62" s="18" t="s">
        <v>15</v>
      </c>
      <c r="B62" s="17">
        <f t="shared" si="49"/>
        <v>18083.333333333263</v>
      </c>
      <c r="C62" s="21">
        <f t="shared" si="28"/>
        <v>186.25833333333259</v>
      </c>
      <c r="D62" s="5">
        <f t="shared" si="29"/>
        <v>0</v>
      </c>
      <c r="E62" s="5">
        <f t="shared" si="30"/>
        <v>769.59166666666601</v>
      </c>
      <c r="F62" s="17">
        <f t="shared" si="50"/>
        <v>11083.333333333259</v>
      </c>
      <c r="G62" s="21">
        <f t="shared" si="31"/>
        <v>114.15833333333255</v>
      </c>
      <c r="H62" s="5">
        <f t="shared" si="32"/>
        <v>0</v>
      </c>
      <c r="I62" s="5">
        <f t="shared" si="33"/>
        <v>697.49166666666588</v>
      </c>
      <c r="J62" s="17">
        <f t="shared" si="51"/>
        <v>4083.3333333332589</v>
      </c>
      <c r="K62" s="21">
        <f t="shared" si="34"/>
        <v>42.058333333332563</v>
      </c>
      <c r="L62" s="5">
        <f t="shared" si="35"/>
        <v>0</v>
      </c>
      <c r="M62" s="5">
        <f t="shared" si="36"/>
        <v>625.39166666666597</v>
      </c>
      <c r="N62" s="17">
        <f t="shared" si="52"/>
        <v>0</v>
      </c>
      <c r="O62" s="21">
        <f t="shared" si="37"/>
        <v>0</v>
      </c>
      <c r="P62" s="5">
        <f t="shared" si="38"/>
        <v>0</v>
      </c>
      <c r="Q62" s="5">
        <f t="shared" si="39"/>
        <v>0</v>
      </c>
      <c r="R62" s="17">
        <f t="shared" si="53"/>
        <v>0</v>
      </c>
      <c r="S62" s="21">
        <f t="shared" si="40"/>
        <v>0</v>
      </c>
      <c r="T62" s="5">
        <f t="shared" si="41"/>
        <v>0</v>
      </c>
      <c r="U62" s="5">
        <f t="shared" si="42"/>
        <v>0</v>
      </c>
      <c r="V62" s="17">
        <f t="shared" si="54"/>
        <v>0</v>
      </c>
      <c r="W62" s="21">
        <f t="shared" si="43"/>
        <v>0</v>
      </c>
      <c r="X62" s="5">
        <f t="shared" si="44"/>
        <v>0</v>
      </c>
      <c r="Y62" s="5">
        <f t="shared" si="45"/>
        <v>0</v>
      </c>
      <c r="Z62" s="17">
        <f t="shared" si="55"/>
        <v>0</v>
      </c>
      <c r="AA62" s="21">
        <f t="shared" si="46"/>
        <v>0</v>
      </c>
      <c r="AB62" s="5">
        <f t="shared" si="47"/>
        <v>0</v>
      </c>
      <c r="AC62" s="5">
        <f t="shared" si="48"/>
        <v>0</v>
      </c>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row>
    <row r="63" spans="1:247" s="2" customFormat="1" x14ac:dyDescent="0.25">
      <c r="A63" s="18" t="s">
        <v>14</v>
      </c>
      <c r="B63" s="17">
        <f t="shared" si="49"/>
        <v>17499.999999999931</v>
      </c>
      <c r="C63" s="21">
        <f t="shared" si="28"/>
        <v>180.24999999999926</v>
      </c>
      <c r="D63" s="5">
        <f t="shared" si="29"/>
        <v>0</v>
      </c>
      <c r="E63" s="5">
        <f t="shared" si="30"/>
        <v>763.58333333333258</v>
      </c>
      <c r="F63" s="17">
        <f t="shared" si="50"/>
        <v>10499.999999999925</v>
      </c>
      <c r="G63" s="21">
        <f t="shared" si="31"/>
        <v>108.14999999999921</v>
      </c>
      <c r="H63" s="5">
        <f t="shared" si="32"/>
        <v>0</v>
      </c>
      <c r="I63" s="5">
        <f t="shared" si="33"/>
        <v>691.48333333333255</v>
      </c>
      <c r="J63" s="17">
        <f t="shared" si="51"/>
        <v>3499.9999999999254</v>
      </c>
      <c r="K63" s="21">
        <f t="shared" si="34"/>
        <v>36.049999999999223</v>
      </c>
      <c r="L63" s="5">
        <f t="shared" si="35"/>
        <v>0</v>
      </c>
      <c r="M63" s="5">
        <f t="shared" si="36"/>
        <v>619.38333333333264</v>
      </c>
      <c r="N63" s="17">
        <f t="shared" si="52"/>
        <v>0</v>
      </c>
      <c r="O63" s="21">
        <f t="shared" si="37"/>
        <v>0</v>
      </c>
      <c r="P63" s="5">
        <f t="shared" si="38"/>
        <v>0</v>
      </c>
      <c r="Q63" s="5">
        <f t="shared" si="39"/>
        <v>0</v>
      </c>
      <c r="R63" s="17">
        <f t="shared" si="53"/>
        <v>0</v>
      </c>
      <c r="S63" s="21">
        <f t="shared" si="40"/>
        <v>0</v>
      </c>
      <c r="T63" s="5">
        <f t="shared" si="41"/>
        <v>0</v>
      </c>
      <c r="U63" s="5">
        <f t="shared" si="42"/>
        <v>0</v>
      </c>
      <c r="V63" s="17">
        <f t="shared" si="54"/>
        <v>0</v>
      </c>
      <c r="W63" s="21">
        <f t="shared" si="43"/>
        <v>0</v>
      </c>
      <c r="X63" s="5">
        <f t="shared" si="44"/>
        <v>0</v>
      </c>
      <c r="Y63" s="5">
        <f t="shared" si="45"/>
        <v>0</v>
      </c>
      <c r="Z63" s="17">
        <f t="shared" si="55"/>
        <v>0</v>
      </c>
      <c r="AA63" s="21">
        <f t="shared" si="46"/>
        <v>0</v>
      </c>
      <c r="AB63" s="5">
        <f t="shared" si="47"/>
        <v>0</v>
      </c>
      <c r="AC63" s="5">
        <f t="shared" si="48"/>
        <v>0</v>
      </c>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row>
    <row r="64" spans="1:247" s="2" customFormat="1" x14ac:dyDescent="0.25">
      <c r="A64" s="18" t="s">
        <v>13</v>
      </c>
      <c r="B64" s="17">
        <f t="shared" si="49"/>
        <v>16916.666666666599</v>
      </c>
      <c r="C64" s="21">
        <f t="shared" si="28"/>
        <v>174.24166666666594</v>
      </c>
      <c r="D64" s="5">
        <f t="shared" si="29"/>
        <v>0</v>
      </c>
      <c r="E64" s="5">
        <f t="shared" si="30"/>
        <v>757.57499999999936</v>
      </c>
      <c r="F64" s="17">
        <f t="shared" si="50"/>
        <v>9916.6666666665915</v>
      </c>
      <c r="G64" s="21">
        <f t="shared" si="31"/>
        <v>102.14166666666587</v>
      </c>
      <c r="H64" s="5">
        <f t="shared" si="32"/>
        <v>0</v>
      </c>
      <c r="I64" s="5">
        <f t="shared" si="33"/>
        <v>685.47499999999923</v>
      </c>
      <c r="J64" s="17">
        <f t="shared" si="51"/>
        <v>2916.6666666665919</v>
      </c>
      <c r="K64" s="21">
        <f t="shared" si="34"/>
        <v>30.041666666665893</v>
      </c>
      <c r="L64" s="5">
        <f t="shared" si="35"/>
        <v>0</v>
      </c>
      <c r="M64" s="5">
        <f t="shared" si="36"/>
        <v>613.37499999999932</v>
      </c>
      <c r="N64" s="17">
        <f t="shared" si="52"/>
        <v>0</v>
      </c>
      <c r="O64" s="21">
        <f t="shared" si="37"/>
        <v>0</v>
      </c>
      <c r="P64" s="5">
        <f t="shared" si="38"/>
        <v>0</v>
      </c>
      <c r="Q64" s="5">
        <f t="shared" si="39"/>
        <v>0</v>
      </c>
      <c r="R64" s="17">
        <f t="shared" si="53"/>
        <v>0</v>
      </c>
      <c r="S64" s="21">
        <f t="shared" si="40"/>
        <v>0</v>
      </c>
      <c r="T64" s="5">
        <f t="shared" si="41"/>
        <v>0</v>
      </c>
      <c r="U64" s="5">
        <f t="shared" si="42"/>
        <v>0</v>
      </c>
      <c r="V64" s="17">
        <f t="shared" si="54"/>
        <v>0</v>
      </c>
      <c r="W64" s="21">
        <f t="shared" si="43"/>
        <v>0</v>
      </c>
      <c r="X64" s="5">
        <f t="shared" si="44"/>
        <v>0</v>
      </c>
      <c r="Y64" s="5">
        <f t="shared" si="45"/>
        <v>0</v>
      </c>
      <c r="Z64" s="17">
        <f t="shared" si="55"/>
        <v>0</v>
      </c>
      <c r="AA64" s="21">
        <f t="shared" si="46"/>
        <v>0</v>
      </c>
      <c r="AB64" s="5">
        <f t="shared" si="47"/>
        <v>0</v>
      </c>
      <c r="AC64" s="5">
        <f t="shared" si="48"/>
        <v>0</v>
      </c>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row>
    <row r="65" spans="1:247" s="2" customFormat="1" x14ac:dyDescent="0.25">
      <c r="A65" s="18" t="s">
        <v>12</v>
      </c>
      <c r="B65" s="17">
        <f t="shared" si="49"/>
        <v>16333.333333333265</v>
      </c>
      <c r="C65" s="21">
        <f t="shared" si="28"/>
        <v>168.23333333333261</v>
      </c>
      <c r="D65" s="5">
        <f t="shared" si="29"/>
        <v>0</v>
      </c>
      <c r="E65" s="5">
        <f t="shared" si="30"/>
        <v>751.56666666666592</v>
      </c>
      <c r="F65" s="17">
        <f t="shared" si="50"/>
        <v>9333.3333333332575</v>
      </c>
      <c r="G65" s="21">
        <f t="shared" si="31"/>
        <v>96.133333333332544</v>
      </c>
      <c r="H65" s="5">
        <f t="shared" si="32"/>
        <v>0</v>
      </c>
      <c r="I65" s="5">
        <f t="shared" si="33"/>
        <v>679.4666666666659</v>
      </c>
      <c r="J65" s="17">
        <f t="shared" si="51"/>
        <v>2333.3333333332585</v>
      </c>
      <c r="K65" s="21">
        <f t="shared" si="34"/>
        <v>24.033333333332557</v>
      </c>
      <c r="L65" s="5">
        <f t="shared" si="35"/>
        <v>0</v>
      </c>
      <c r="M65" s="5">
        <f t="shared" si="36"/>
        <v>607.36666666666588</v>
      </c>
      <c r="N65" s="17">
        <f t="shared" si="52"/>
        <v>0</v>
      </c>
      <c r="O65" s="21">
        <f t="shared" si="37"/>
        <v>0</v>
      </c>
      <c r="P65" s="5">
        <f t="shared" si="38"/>
        <v>0</v>
      </c>
      <c r="Q65" s="5">
        <f t="shared" si="39"/>
        <v>0</v>
      </c>
      <c r="R65" s="17">
        <f t="shared" si="53"/>
        <v>0</v>
      </c>
      <c r="S65" s="21">
        <f t="shared" si="40"/>
        <v>0</v>
      </c>
      <c r="T65" s="5">
        <f t="shared" si="41"/>
        <v>0</v>
      </c>
      <c r="U65" s="5">
        <f t="shared" si="42"/>
        <v>0</v>
      </c>
      <c r="V65" s="17">
        <f t="shared" si="54"/>
        <v>0</v>
      </c>
      <c r="W65" s="21">
        <f t="shared" si="43"/>
        <v>0</v>
      </c>
      <c r="X65" s="5">
        <f t="shared" si="44"/>
        <v>0</v>
      </c>
      <c r="Y65" s="5">
        <f t="shared" si="45"/>
        <v>0</v>
      </c>
      <c r="Z65" s="17">
        <f t="shared" si="55"/>
        <v>0</v>
      </c>
      <c r="AA65" s="21">
        <f t="shared" si="46"/>
        <v>0</v>
      </c>
      <c r="AB65" s="5">
        <f t="shared" si="47"/>
        <v>0</v>
      </c>
      <c r="AC65" s="5">
        <f t="shared" si="48"/>
        <v>0</v>
      </c>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row>
    <row r="66" spans="1:247" s="2" customFormat="1" x14ac:dyDescent="0.25">
      <c r="A66" s="18" t="s">
        <v>11</v>
      </c>
      <c r="B66" s="17">
        <f t="shared" si="49"/>
        <v>15749.999999999931</v>
      </c>
      <c r="C66" s="21">
        <f t="shared" si="28"/>
        <v>162.22499999999926</v>
      </c>
      <c r="D66" s="5">
        <f t="shared" si="29"/>
        <v>0</v>
      </c>
      <c r="E66" s="5">
        <f t="shared" si="30"/>
        <v>745.5583333333326</v>
      </c>
      <c r="F66" s="17">
        <f t="shared" si="50"/>
        <v>8749.9999999999236</v>
      </c>
      <c r="G66" s="21">
        <f t="shared" si="31"/>
        <v>90.124999999999204</v>
      </c>
      <c r="H66" s="5">
        <f t="shared" si="32"/>
        <v>0</v>
      </c>
      <c r="I66" s="5">
        <f t="shared" si="33"/>
        <v>673.45833333333258</v>
      </c>
      <c r="J66" s="17">
        <f t="shared" si="51"/>
        <v>1749.999999999925</v>
      </c>
      <c r="K66" s="21">
        <f t="shared" si="34"/>
        <v>18.024999999999224</v>
      </c>
      <c r="L66" s="5">
        <f t="shared" si="35"/>
        <v>0</v>
      </c>
      <c r="M66" s="5">
        <f t="shared" si="36"/>
        <v>601.35833333333255</v>
      </c>
      <c r="N66" s="17">
        <f t="shared" si="52"/>
        <v>0</v>
      </c>
      <c r="O66" s="21">
        <f t="shared" si="37"/>
        <v>0</v>
      </c>
      <c r="P66" s="5">
        <f t="shared" si="38"/>
        <v>0</v>
      </c>
      <c r="Q66" s="5">
        <f t="shared" si="39"/>
        <v>0</v>
      </c>
      <c r="R66" s="17">
        <f t="shared" si="53"/>
        <v>0</v>
      </c>
      <c r="S66" s="21">
        <f t="shared" si="40"/>
        <v>0</v>
      </c>
      <c r="T66" s="5">
        <f t="shared" si="41"/>
        <v>0</v>
      </c>
      <c r="U66" s="5">
        <f t="shared" si="42"/>
        <v>0</v>
      </c>
      <c r="V66" s="17">
        <f t="shared" si="54"/>
        <v>0</v>
      </c>
      <c r="W66" s="21">
        <f t="shared" si="43"/>
        <v>0</v>
      </c>
      <c r="X66" s="5">
        <f t="shared" si="44"/>
        <v>0</v>
      </c>
      <c r="Y66" s="5">
        <f t="shared" si="45"/>
        <v>0</v>
      </c>
      <c r="Z66" s="17">
        <f t="shared" si="55"/>
        <v>0</v>
      </c>
      <c r="AA66" s="21">
        <f t="shared" si="46"/>
        <v>0</v>
      </c>
      <c r="AB66" s="5">
        <f t="shared" si="47"/>
        <v>0</v>
      </c>
      <c r="AC66" s="5">
        <f t="shared" si="48"/>
        <v>0</v>
      </c>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row>
    <row r="67" spans="1:247" s="2" customFormat="1" x14ac:dyDescent="0.25">
      <c r="A67" s="18" t="s">
        <v>10</v>
      </c>
      <c r="B67" s="17">
        <f t="shared" si="49"/>
        <v>15166.666666666597</v>
      </c>
      <c r="C67" s="21">
        <f t="shared" si="28"/>
        <v>156.21666666666593</v>
      </c>
      <c r="D67" s="5">
        <f t="shared" si="29"/>
        <v>0</v>
      </c>
      <c r="E67" s="5">
        <f t="shared" si="30"/>
        <v>739.54999999999927</v>
      </c>
      <c r="F67" s="17">
        <f t="shared" si="50"/>
        <v>8166.6666666665906</v>
      </c>
      <c r="G67" s="21">
        <f t="shared" si="31"/>
        <v>84.116666666665864</v>
      </c>
      <c r="H67" s="5">
        <f t="shared" si="32"/>
        <v>0</v>
      </c>
      <c r="I67" s="5">
        <f t="shared" si="33"/>
        <v>667.44999999999925</v>
      </c>
      <c r="J67" s="17">
        <f t="shared" si="51"/>
        <v>1166.6666666665915</v>
      </c>
      <c r="K67" s="21">
        <f t="shared" si="34"/>
        <v>12.016666666665891</v>
      </c>
      <c r="L67" s="5">
        <f t="shared" si="35"/>
        <v>0</v>
      </c>
      <c r="M67" s="5">
        <f t="shared" si="36"/>
        <v>595.34999999999923</v>
      </c>
      <c r="N67" s="17">
        <f t="shared" si="52"/>
        <v>0</v>
      </c>
      <c r="O67" s="21">
        <f t="shared" si="37"/>
        <v>0</v>
      </c>
      <c r="P67" s="5">
        <f t="shared" si="38"/>
        <v>0</v>
      </c>
      <c r="Q67" s="5">
        <f t="shared" si="39"/>
        <v>0</v>
      </c>
      <c r="R67" s="17">
        <f t="shared" si="53"/>
        <v>0</v>
      </c>
      <c r="S67" s="21">
        <f t="shared" si="40"/>
        <v>0</v>
      </c>
      <c r="T67" s="5">
        <f t="shared" si="41"/>
        <v>0</v>
      </c>
      <c r="U67" s="5">
        <f t="shared" si="42"/>
        <v>0</v>
      </c>
      <c r="V67" s="17">
        <f t="shared" si="54"/>
        <v>0</v>
      </c>
      <c r="W67" s="21">
        <f t="shared" si="43"/>
        <v>0</v>
      </c>
      <c r="X67" s="5">
        <f t="shared" si="44"/>
        <v>0</v>
      </c>
      <c r="Y67" s="5">
        <f t="shared" si="45"/>
        <v>0</v>
      </c>
      <c r="Z67" s="17">
        <f t="shared" si="55"/>
        <v>0</v>
      </c>
      <c r="AA67" s="21">
        <f t="shared" si="46"/>
        <v>0</v>
      </c>
      <c r="AB67" s="5">
        <f t="shared" si="47"/>
        <v>0</v>
      </c>
      <c r="AC67" s="5">
        <f t="shared" si="48"/>
        <v>0</v>
      </c>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row>
    <row r="68" spans="1:247" s="2" customFormat="1" x14ac:dyDescent="0.25">
      <c r="A68" s="18" t="s">
        <v>9</v>
      </c>
      <c r="B68" s="17">
        <f t="shared" si="49"/>
        <v>14583.333333333263</v>
      </c>
      <c r="C68" s="21">
        <f t="shared" si="28"/>
        <v>150.20833333333258</v>
      </c>
      <c r="D68" s="5">
        <f t="shared" si="29"/>
        <v>0</v>
      </c>
      <c r="E68" s="5">
        <f t="shared" si="30"/>
        <v>733.54166666666595</v>
      </c>
      <c r="F68" s="17">
        <f t="shared" si="50"/>
        <v>7583.3333333332575</v>
      </c>
      <c r="G68" s="21">
        <f t="shared" si="31"/>
        <v>78.108333333332538</v>
      </c>
      <c r="H68" s="5">
        <f t="shared" si="32"/>
        <v>0</v>
      </c>
      <c r="I68" s="5">
        <f t="shared" si="33"/>
        <v>661.44166666666592</v>
      </c>
      <c r="J68" s="17">
        <f t="shared" si="51"/>
        <v>583.33333333325811</v>
      </c>
      <c r="K68" s="21">
        <f t="shared" si="34"/>
        <v>6.0083333333325575</v>
      </c>
      <c r="L68" s="5">
        <f t="shared" si="35"/>
        <v>3430</v>
      </c>
      <c r="M68" s="5">
        <f t="shared" si="36"/>
        <v>4019.3416666666662</v>
      </c>
      <c r="N68" s="17">
        <f t="shared" si="52"/>
        <v>0</v>
      </c>
      <c r="O68" s="21">
        <f t="shared" si="37"/>
        <v>0</v>
      </c>
      <c r="P68" s="5">
        <f t="shared" si="38"/>
        <v>0</v>
      </c>
      <c r="Q68" s="5">
        <f t="shared" si="39"/>
        <v>0</v>
      </c>
      <c r="R68" s="17">
        <f t="shared" si="53"/>
        <v>0</v>
      </c>
      <c r="S68" s="21">
        <f t="shared" si="40"/>
        <v>0</v>
      </c>
      <c r="T68" s="5">
        <f t="shared" si="41"/>
        <v>0</v>
      </c>
      <c r="U68" s="5">
        <f t="shared" si="42"/>
        <v>0</v>
      </c>
      <c r="V68" s="17">
        <f t="shared" si="54"/>
        <v>0</v>
      </c>
      <c r="W68" s="21">
        <f t="shared" si="43"/>
        <v>0</v>
      </c>
      <c r="X68" s="5">
        <f t="shared" si="44"/>
        <v>0</v>
      </c>
      <c r="Y68" s="5">
        <f t="shared" si="45"/>
        <v>0</v>
      </c>
      <c r="Z68" s="17">
        <f t="shared" si="55"/>
        <v>0</v>
      </c>
      <c r="AA68" s="21">
        <f t="shared" si="46"/>
        <v>0</v>
      </c>
      <c r="AB68" s="5">
        <f t="shared" si="47"/>
        <v>0</v>
      </c>
      <c r="AC68" s="5">
        <f t="shared" si="48"/>
        <v>0</v>
      </c>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row>
    <row r="69" spans="1:247" s="2" customFormat="1" ht="15.75" thickBot="1" x14ac:dyDescent="0.3">
      <c r="A69" s="16" t="s">
        <v>8</v>
      </c>
      <c r="B69" s="15"/>
      <c r="C69" s="14">
        <f>SUM(C57:C68)</f>
        <v>2199.0499999999906</v>
      </c>
      <c r="D69" s="13">
        <f>SUM(D57:D68)</f>
        <v>467.99999999999943</v>
      </c>
      <c r="E69" s="13">
        <f>SUM(E57:E68)</f>
        <v>9667.0499999999902</v>
      </c>
      <c r="F69" s="15"/>
      <c r="G69" s="14">
        <f>SUM(G57:G68)</f>
        <v>1333.8499999999906</v>
      </c>
      <c r="H69" s="13">
        <f>SUM(H57:H68)</f>
        <v>411.99999999999943</v>
      </c>
      <c r="I69" s="13">
        <f>SUM(I57:I68)</f>
        <v>8745.8499999999913</v>
      </c>
      <c r="J69" s="15"/>
      <c r="K69" s="14">
        <f>SUM(K57:K68)</f>
        <v>468.64999999999065</v>
      </c>
      <c r="L69" s="13">
        <f>SUM(L57:L68)</f>
        <v>3785.9999999999995</v>
      </c>
      <c r="M69" s="13">
        <f>SUM(M57:M68)</f>
        <v>11254.649999999991</v>
      </c>
      <c r="N69" s="15"/>
      <c r="O69" s="14">
        <f>SUM(O57:O68)</f>
        <v>0</v>
      </c>
      <c r="P69" s="13">
        <f>SUM(P57:P68)</f>
        <v>0</v>
      </c>
      <c r="Q69" s="13">
        <f>SUM(Q57:Q68)</f>
        <v>0</v>
      </c>
      <c r="R69" s="15"/>
      <c r="S69" s="14">
        <f>SUM(S57:S68)</f>
        <v>0</v>
      </c>
      <c r="T69" s="13">
        <f>SUM(T57:T68)</f>
        <v>0</v>
      </c>
      <c r="U69" s="13">
        <f>SUM(U57:U68)</f>
        <v>0</v>
      </c>
      <c r="V69" s="15"/>
      <c r="W69" s="14">
        <f>SUM(W57:W68)</f>
        <v>0</v>
      </c>
      <c r="X69" s="13">
        <f>SUM(X57:X68)</f>
        <v>0</v>
      </c>
      <c r="Y69" s="13">
        <f>SUM(Y57:Y68)</f>
        <v>0</v>
      </c>
      <c r="Z69" s="15"/>
      <c r="AA69" s="14">
        <f>SUM(AA57:AA68)</f>
        <v>0</v>
      </c>
      <c r="AB69" s="13">
        <f>SUM(AB57:AB68)</f>
        <v>0</v>
      </c>
      <c r="AC69" s="13">
        <f>SUM(AC57:AC68)</f>
        <v>0</v>
      </c>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row>
    <row r="70" spans="1:247" s="2" customFormat="1" ht="12.75" customHeight="1" thickBot="1" x14ac:dyDescent="0.3">
      <c r="A70" s="136" t="s">
        <v>32</v>
      </c>
      <c r="B70" s="133" t="s">
        <v>31</v>
      </c>
      <c r="C70" s="134"/>
      <c r="D70" s="134"/>
      <c r="E70" s="135"/>
      <c r="F70" s="133" t="s">
        <v>30</v>
      </c>
      <c r="G70" s="134"/>
      <c r="H70" s="135"/>
      <c r="I70" s="32"/>
      <c r="J70" s="133" t="s">
        <v>29</v>
      </c>
      <c r="K70" s="134"/>
      <c r="L70" s="134"/>
      <c r="M70" s="135"/>
      <c r="N70" s="133" t="s">
        <v>28</v>
      </c>
      <c r="O70" s="134"/>
      <c r="P70" s="134"/>
      <c r="Q70" s="135"/>
      <c r="R70" s="133" t="s">
        <v>27</v>
      </c>
      <c r="S70" s="134"/>
      <c r="T70" s="134"/>
      <c r="U70" s="135"/>
      <c r="V70" s="133" t="s">
        <v>26</v>
      </c>
      <c r="W70" s="134"/>
      <c r="X70" s="134"/>
      <c r="Y70" s="135"/>
      <c r="Z70" s="133" t="s">
        <v>25</v>
      </c>
      <c r="AA70" s="134"/>
      <c r="AB70" s="134"/>
      <c r="AC70" s="135"/>
      <c r="AD70" s="12"/>
      <c r="AE70" s="12"/>
      <c r="AF70" s="12"/>
      <c r="AG70" s="12"/>
      <c r="AH70" s="12"/>
      <c r="AI70" s="12"/>
      <c r="AJ70" s="12"/>
      <c r="AK70" s="12"/>
      <c r="AL70" s="12"/>
      <c r="AM70" s="12"/>
      <c r="AN70" s="12"/>
      <c r="AO70" s="12"/>
      <c r="AP70" s="12"/>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row>
    <row r="71" spans="1:247" s="2" customFormat="1" ht="75.75" thickBot="1" x14ac:dyDescent="0.3">
      <c r="A71" s="137"/>
      <c r="B71" s="19" t="s">
        <v>24</v>
      </c>
      <c r="C71" s="19" t="s">
        <v>23</v>
      </c>
      <c r="D71" s="19" t="s">
        <v>22</v>
      </c>
      <c r="E71" s="19" t="s">
        <v>21</v>
      </c>
      <c r="F71" s="19" t="s">
        <v>24</v>
      </c>
      <c r="G71" s="19" t="s">
        <v>23</v>
      </c>
      <c r="H71" s="19" t="s">
        <v>22</v>
      </c>
      <c r="I71" s="19" t="s">
        <v>21</v>
      </c>
      <c r="J71" s="19" t="s">
        <v>24</v>
      </c>
      <c r="K71" s="19" t="s">
        <v>23</v>
      </c>
      <c r="L71" s="19" t="s">
        <v>22</v>
      </c>
      <c r="M71" s="19" t="s">
        <v>21</v>
      </c>
      <c r="N71" s="19" t="s">
        <v>24</v>
      </c>
      <c r="O71" s="19" t="s">
        <v>23</v>
      </c>
      <c r="P71" s="19" t="s">
        <v>22</v>
      </c>
      <c r="Q71" s="19" t="s">
        <v>21</v>
      </c>
      <c r="R71" s="19" t="s">
        <v>24</v>
      </c>
      <c r="S71" s="19" t="s">
        <v>23</v>
      </c>
      <c r="T71" s="19" t="s">
        <v>22</v>
      </c>
      <c r="U71" s="19" t="s">
        <v>21</v>
      </c>
      <c r="V71" s="19" t="s">
        <v>24</v>
      </c>
      <c r="W71" s="19" t="s">
        <v>23</v>
      </c>
      <c r="X71" s="19" t="s">
        <v>22</v>
      </c>
      <c r="Y71" s="19" t="s">
        <v>21</v>
      </c>
      <c r="Z71" s="19" t="s">
        <v>24</v>
      </c>
      <c r="AA71" s="19" t="s">
        <v>23</v>
      </c>
      <c r="AB71" s="19" t="s">
        <v>22</v>
      </c>
      <c r="AC71" s="19" t="s">
        <v>21</v>
      </c>
      <c r="AD71" s="12"/>
      <c r="AE71" s="12"/>
      <c r="AF71" s="12"/>
      <c r="AG71" s="12"/>
      <c r="AH71" s="12"/>
      <c r="AI71" s="12"/>
      <c r="AJ71" s="12"/>
      <c r="AK71" s="12"/>
      <c r="AL71" s="12"/>
      <c r="AM71" s="12"/>
      <c r="AN71" s="12"/>
      <c r="AO71" s="12"/>
      <c r="AP71" s="12"/>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row>
    <row r="72" spans="1:247" s="2" customFormat="1" ht="15.75" thickTop="1" x14ac:dyDescent="0.25">
      <c r="A72" s="18" t="s">
        <v>20</v>
      </c>
      <c r="B72" s="17">
        <f>IF(data2=1,IF((Z68-sumproplat2)&gt;1,Z68-sumproplat2,0),IF(Z68-(sumproplat2-AA68-AB68)&gt;0,Z68-(AC68-AA68-AB68),0))</f>
        <v>0</v>
      </c>
      <c r="C72" s="21">
        <f t="shared" ref="C72:C83" si="56">IF(SUBSTITUTE(SUBSTITUTE(LEFT($A72,2),".","")," ","")*1+SUBSTITUTE(SUBSTITUTE(LEFT(B$70,2)," ",""),".","")*12-12&lt;=$J$15,B72*($J$14/12),B72*($J$17/12))</f>
        <v>0</v>
      </c>
      <c r="D72" s="5">
        <f t="shared" ref="D72:D83" si="57">IF(AND($A72="1 міс.",B72&gt;0),$J$31*$J$6+$J$32*B72,0)+IF(B72-IF(data2=1,IF(C72&gt;0.001,C72+sumproplat2,0),IF(B72&gt;sumproplat2*2,sumproplat2,B72+C72))&lt;0,$J$34,0)+IF(B72&gt;0,$J$27,0)</f>
        <v>0</v>
      </c>
      <c r="E72" s="5">
        <f t="shared" ref="E72:E83" si="58">IF(data2=1,IF(C72&gt;0.001,C72+D72+sumproplat2,0),IF(B72&gt;sumproplat2*2,sumproplat2+D72,B72+C72+D72))</f>
        <v>0</v>
      </c>
      <c r="F72" s="17">
        <f>IF(data2=1,IF((B83-sumproplat2)&gt;1,B83-sumproplat2,0),IF(B83-(sumproplat2-C83-D83)&gt;0,B83-(E83-C83-D83),0))</f>
        <v>0</v>
      </c>
      <c r="G72" s="21">
        <f t="shared" ref="G72:G83" si="59">IF(SUBSTITUTE(SUBSTITUTE(LEFT($A72,2),".","")," ","")*1+SUBSTITUTE(SUBSTITUTE(LEFT(F$70,2)," ",""),".","")*12-12&lt;=$J$15,F72*($J$14/12),F72*($J$17/12))</f>
        <v>0</v>
      </c>
      <c r="H72" s="5">
        <f t="shared" ref="H72:H83" si="60">IF(AND($A72="1 міс.",F72&gt;0),$J$31*$J$6+$J$32*F72,0)+IF(F72-IF(data2=1,IF(G72&gt;0.001,G72+sumproplat2,0),IF(F72&gt;sumproplat2*2,sumproplat2,F72+G72))&lt;0,$J$34,0)+IF(F72&gt;0,$J$27,0)</f>
        <v>0</v>
      </c>
      <c r="I72" s="5">
        <f t="shared" ref="I72:I83" si="61">IF(data2=1,IF(G72&gt;0.001,G72+H72+sumproplat2,0),IF(F72&gt;sumproplat2*2,sumproplat2+H72,F72+G72+H72))</f>
        <v>0</v>
      </c>
      <c r="J72" s="17">
        <f>IF(data2=1,IF((F83-sumproplat2)&gt;1,F83-sumproplat2,0),IF(F83-(sumproplat2-G83-H83)&gt;0,F83-(I83-G83-H83),0))</f>
        <v>0</v>
      </c>
      <c r="K72" s="21">
        <f t="shared" ref="K72:K83" si="62">IF(SUBSTITUTE(SUBSTITUTE(LEFT($A72,2),".","")," ","")*1+SUBSTITUTE(SUBSTITUTE(LEFT(J$70,2)," ",""),".","")*12-12&lt;=$J$15,J72*($J$14/12),J72*($J$17/12))</f>
        <v>0</v>
      </c>
      <c r="L72" s="5">
        <f t="shared" ref="L72:L83" si="63">IF(AND($A72="1 міс.",J72&gt;0),$J$31*$J$6+$J$32*J72,0)+IF(J72-IF(data2=1,IF(K72&gt;0.001,K72+sumproplat2,0),IF(J72&gt;sumproplat2*2,sumproplat2,J72+K72))&lt;0,$J$34,0)+IF(J72&gt;0,$J$27,0)</f>
        <v>0</v>
      </c>
      <c r="M72" s="5">
        <f t="shared" ref="M72:M83" si="64">IF(data2=1,IF(K72&gt;0.001,K72+L72+sumproplat2,0),IF(J72&gt;sumproplat2*2,sumproplat2+L72,J72+K72+L72))</f>
        <v>0</v>
      </c>
      <c r="N72" s="17">
        <f>IF(data2=1,IF((J83-sumproplat2)&gt;1,J83-sumproplat2,0),IF(J83-(sumproplat2-K83-L83)&gt;0,J83-(M83-K83-L83),0))</f>
        <v>0</v>
      </c>
      <c r="O72" s="21">
        <f t="shared" ref="O72:O83" si="65">IF(SUBSTITUTE(SUBSTITUTE(LEFT($A72,2),".","")," ","")*1+SUBSTITUTE(SUBSTITUTE(LEFT(N$70,2)," ",""),".","")*12-12&lt;=$J$15,N72*($J$14/12),N72*($J$17/12))</f>
        <v>0</v>
      </c>
      <c r="P72" s="5">
        <f t="shared" ref="P72:P83" si="66">IF(AND($A72="1 міс.",N72&gt;0),$J$31*$J$6+$J$32*N72,0)+IF(N72-IF(data2=1,IF(O72&gt;0.001,O72+sumproplat2,0),IF(N72&gt;sumproplat2*2,sumproplat2,N72+O72))&lt;0,$J$34,0)+IF(N72&gt;0,$J$27,0)</f>
        <v>0</v>
      </c>
      <c r="Q72" s="5">
        <f t="shared" ref="Q72:Q83" si="67">IF(data2=1,IF(O72&gt;0.001,O72+P72+sumproplat2,0),IF(N72&gt;sumproplat2*2,sumproplat2+P72,N72+O72+P72))</f>
        <v>0</v>
      </c>
      <c r="R72" s="17">
        <f>IF(data2=1,IF((N83-sumproplat2)&gt;1,N83-sumproplat2,0),IF(N83-(sumproplat2-O83-P83)&gt;0,N83-(Q83-O83-P83),0))</f>
        <v>0</v>
      </c>
      <c r="S72" s="21">
        <f t="shared" ref="S72:S83" si="68">IF(SUBSTITUTE(SUBSTITUTE(LEFT($A72,2),".","")," ","")*1+SUBSTITUTE(SUBSTITUTE(LEFT(R$70,2)," ",""),".","")*12-12&lt;=$J$15,R72*($J$14/12),R72*($J$17/12))</f>
        <v>0</v>
      </c>
      <c r="T72" s="5">
        <f t="shared" ref="T72:T83" si="69">IF(AND($A72="1 міс.",R72&gt;0),$J$31*$J$6+$J$32*R72,0)+IF(R72-IF(data2=1,IF(S72&gt;0.001,S72+sumproplat2,0),IF(R72&gt;sumproplat2*2,sumproplat2,R72+S72))&lt;0,$J$34,0)+IF(R72&gt;0,$J$27,0)</f>
        <v>0</v>
      </c>
      <c r="U72" s="5">
        <f t="shared" ref="U72:U83" si="70">IF(data2=1,IF(S72&gt;0.001,S72+T72+sumproplat2,0),IF(R72&gt;sumproplat2*2,sumproplat2+T72,R72+S72+T72))</f>
        <v>0</v>
      </c>
      <c r="V72" s="17">
        <f>IF(data2=1,IF((R83-sumproplat2)&gt;1,R83-sumproplat2,0),IF(R83-(sumproplat2-S83-T83)&gt;0,R83-(U83-S83-T83),0))</f>
        <v>0</v>
      </c>
      <c r="W72" s="21">
        <f t="shared" ref="W72:W83" si="71">IF(SUBSTITUTE(SUBSTITUTE(LEFT($A72,2),".","")," ","")*1+SUBSTITUTE(SUBSTITUTE(LEFT(V$70,2)," ",""),".","")*12-12&lt;=$J$15,V72*($J$14/12),V72*($J$17/12))</f>
        <v>0</v>
      </c>
      <c r="X72" s="5">
        <f t="shared" ref="X72:X83" si="72">IF(AND($A72="1 міс.",V72&gt;0),$J$31*$J$6+$J$32*V72,0)+IF(V72-IF(data2=1,IF(W72&gt;0.001,W72+sumproplat2,0),IF(V72&gt;sumproplat2*2,sumproplat2,V72+W72))&lt;0,$J$34,0)+IF(V72&gt;0,$J$27,0)</f>
        <v>0</v>
      </c>
      <c r="Y72" s="5">
        <f t="shared" ref="Y72:Y83" si="73">IF(data2=1,IF(W72&gt;0.001,W72+X72+sumproplat2,0),IF(V72&gt;sumproplat2*2,sumproplat2+X72,V72+W72+X72))</f>
        <v>0</v>
      </c>
      <c r="Z72" s="17">
        <f>IF(data2=1,IF((V83-sumproplat2)&gt;1,V83-sumproplat2,0),IF(V83-(sumproplat2-W83-X83)&gt;0,V83-(Y83-W83-X83),0))</f>
        <v>0</v>
      </c>
      <c r="AA72" s="21">
        <f t="shared" ref="AA72:AA83" si="74">IF(SUBSTITUTE(SUBSTITUTE(LEFT($A72,2),".","")," ","")*1+SUBSTITUTE(SUBSTITUTE(LEFT(Z$70,2)," ",""),".","")*12-12&lt;=$J$15,Z72*($J$14/12),Z72*($J$17/12))</f>
        <v>0</v>
      </c>
      <c r="AB72" s="5">
        <f t="shared" ref="AB72:AB83" si="75">IF(AND($A72="1 міс.",Z72&gt;0),$J$31*$J$6+$J$32*Z72,0)+IF(Z72-IF(data2=1,IF(AA72&gt;0.001,AA72+sumproplat2,0),IF(Z72&gt;sumproplat2*2,sumproplat2,Z72+AA72))&lt;0,$J$34,0)+IF(Z72&gt;0,$J$27,0)</f>
        <v>0</v>
      </c>
      <c r="AC72" s="5">
        <f t="shared" ref="AC72:AC83" si="76">IF(data2=1,IF(AA72&gt;0.001,AA72+AB72+sumproplat2,0),IF(Z72&gt;sumproplat2*2,sumproplat2+AB72,Z72+AA72+AB72))</f>
        <v>0</v>
      </c>
      <c r="AD72" s="12"/>
      <c r="AE72" s="12"/>
      <c r="AF72" s="12"/>
      <c r="AG72" s="12"/>
      <c r="AH72" s="12"/>
      <c r="AI72" s="12"/>
      <c r="AJ72" s="12"/>
      <c r="AK72" s="12"/>
      <c r="AL72" s="12"/>
      <c r="AM72" s="12"/>
      <c r="AN72" s="12"/>
      <c r="AO72" s="12"/>
      <c r="AP72" s="12"/>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row>
    <row r="73" spans="1:247" s="2" customFormat="1" x14ac:dyDescent="0.25">
      <c r="A73" s="18" t="s">
        <v>19</v>
      </c>
      <c r="B73" s="17">
        <f t="shared" ref="B73:B83" si="77">IF(data2=1,IF((B72-sumproplat2)&gt;1,B72-sumproplat2,0),IF(B72-(sumproplat2-C72-D72)&gt;0,B72-(E72-C72-D72),0))</f>
        <v>0</v>
      </c>
      <c r="C73" s="21">
        <f t="shared" si="56"/>
        <v>0</v>
      </c>
      <c r="D73" s="5">
        <f t="shared" si="57"/>
        <v>0</v>
      </c>
      <c r="E73" s="5">
        <f t="shared" si="58"/>
        <v>0</v>
      </c>
      <c r="F73" s="17">
        <f t="shared" ref="F73:F83" si="78">IF(data2=1,IF((F72-sumproplat2)&gt;1,F72-sumproplat2,0),IF(F72-(sumproplat2-G72-H72)&gt;0,F72-(I72-G72-H72),0))</f>
        <v>0</v>
      </c>
      <c r="G73" s="21">
        <f t="shared" si="59"/>
        <v>0</v>
      </c>
      <c r="H73" s="5">
        <f t="shared" si="60"/>
        <v>0</v>
      </c>
      <c r="I73" s="5">
        <f t="shared" si="61"/>
        <v>0</v>
      </c>
      <c r="J73" s="17">
        <f t="shared" ref="J73:J83" si="79">IF(data2=1,IF((J72-sumproplat2)&gt;1,J72-sumproplat2,0),IF(J72-(sumproplat2-K72-L72)&gt;0,J72-(M72-K72-L72),0))</f>
        <v>0</v>
      </c>
      <c r="K73" s="21">
        <f t="shared" si="62"/>
        <v>0</v>
      </c>
      <c r="L73" s="5">
        <f t="shared" si="63"/>
        <v>0</v>
      </c>
      <c r="M73" s="5">
        <f t="shared" si="64"/>
        <v>0</v>
      </c>
      <c r="N73" s="17">
        <f t="shared" ref="N73:N83" si="80">IF(data2=1,IF((N72-sumproplat2)&gt;1,N72-sumproplat2,0),IF(N72-(sumproplat2-O72-P72)&gt;0,N72-(Q72-O72-P72),0))</f>
        <v>0</v>
      </c>
      <c r="O73" s="21">
        <f t="shared" si="65"/>
        <v>0</v>
      </c>
      <c r="P73" s="5">
        <f t="shared" si="66"/>
        <v>0</v>
      </c>
      <c r="Q73" s="5">
        <f t="shared" si="67"/>
        <v>0</v>
      </c>
      <c r="R73" s="17">
        <f t="shared" ref="R73:R83" si="81">IF(data2=1,IF((R72-sumproplat2)&gt;1,R72-sumproplat2,0),IF(R72-(sumproplat2-S72-T72)&gt;0,R72-(U72-S72-T72),0))</f>
        <v>0</v>
      </c>
      <c r="S73" s="21">
        <f t="shared" si="68"/>
        <v>0</v>
      </c>
      <c r="T73" s="5">
        <f t="shared" si="69"/>
        <v>0</v>
      </c>
      <c r="U73" s="5">
        <f t="shared" si="70"/>
        <v>0</v>
      </c>
      <c r="V73" s="17">
        <f t="shared" ref="V73:V83" si="82">IF(data2=1,IF((V72-sumproplat2)&gt;1,V72-sumproplat2,0),IF(V72-(sumproplat2-W72-X72)&gt;0,V72-(Y72-W72-X72),0))</f>
        <v>0</v>
      </c>
      <c r="W73" s="21">
        <f t="shared" si="71"/>
        <v>0</v>
      </c>
      <c r="X73" s="5">
        <f t="shared" si="72"/>
        <v>0</v>
      </c>
      <c r="Y73" s="5">
        <f t="shared" si="73"/>
        <v>0</v>
      </c>
      <c r="Z73" s="17">
        <f t="shared" ref="Z73:Z83" si="83">IF(data2=1,IF((Z72-sumproplat2)&gt;1,Z72-sumproplat2,0),IF(Z72-(sumproplat2-AA72-AB72)&gt;0,Z72-(AC72-AA72-AB72),0))</f>
        <v>0</v>
      </c>
      <c r="AA73" s="21">
        <f t="shared" si="74"/>
        <v>0</v>
      </c>
      <c r="AB73" s="5">
        <f t="shared" si="75"/>
        <v>0</v>
      </c>
      <c r="AC73" s="5">
        <f t="shared" si="76"/>
        <v>0</v>
      </c>
      <c r="AD73" s="12"/>
      <c r="AE73" s="12"/>
      <c r="AF73" s="12"/>
      <c r="AG73" s="12"/>
      <c r="AH73" s="12"/>
      <c r="AI73" s="12"/>
      <c r="AJ73" s="12"/>
      <c r="AK73" s="12"/>
      <c r="AL73" s="12"/>
      <c r="AM73" s="12"/>
      <c r="AN73" s="12"/>
      <c r="AO73" s="12"/>
      <c r="AP73" s="12"/>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row>
    <row r="74" spans="1:247" s="2" customFormat="1" x14ac:dyDescent="0.25">
      <c r="A74" s="18" t="s">
        <v>18</v>
      </c>
      <c r="B74" s="17">
        <f t="shared" si="77"/>
        <v>0</v>
      </c>
      <c r="C74" s="21">
        <f t="shared" si="56"/>
        <v>0</v>
      </c>
      <c r="D74" s="5">
        <f t="shared" si="57"/>
        <v>0</v>
      </c>
      <c r="E74" s="5">
        <f t="shared" si="58"/>
        <v>0</v>
      </c>
      <c r="F74" s="17">
        <f t="shared" si="78"/>
        <v>0</v>
      </c>
      <c r="G74" s="21">
        <f t="shared" si="59"/>
        <v>0</v>
      </c>
      <c r="H74" s="5">
        <f t="shared" si="60"/>
        <v>0</v>
      </c>
      <c r="I74" s="5">
        <f t="shared" si="61"/>
        <v>0</v>
      </c>
      <c r="J74" s="17">
        <f t="shared" si="79"/>
        <v>0</v>
      </c>
      <c r="K74" s="21">
        <f t="shared" si="62"/>
        <v>0</v>
      </c>
      <c r="L74" s="5">
        <f t="shared" si="63"/>
        <v>0</v>
      </c>
      <c r="M74" s="5">
        <f t="shared" si="64"/>
        <v>0</v>
      </c>
      <c r="N74" s="17">
        <f t="shared" si="80"/>
        <v>0</v>
      </c>
      <c r="O74" s="21">
        <f t="shared" si="65"/>
        <v>0</v>
      </c>
      <c r="P74" s="5">
        <f t="shared" si="66"/>
        <v>0</v>
      </c>
      <c r="Q74" s="5">
        <f t="shared" si="67"/>
        <v>0</v>
      </c>
      <c r="R74" s="17">
        <f t="shared" si="81"/>
        <v>0</v>
      </c>
      <c r="S74" s="21">
        <f t="shared" si="68"/>
        <v>0</v>
      </c>
      <c r="T74" s="5">
        <f t="shared" si="69"/>
        <v>0</v>
      </c>
      <c r="U74" s="5">
        <f t="shared" si="70"/>
        <v>0</v>
      </c>
      <c r="V74" s="17">
        <f t="shared" si="82"/>
        <v>0</v>
      </c>
      <c r="W74" s="21">
        <f t="shared" si="71"/>
        <v>0</v>
      </c>
      <c r="X74" s="5">
        <f t="shared" si="72"/>
        <v>0</v>
      </c>
      <c r="Y74" s="5">
        <f t="shared" si="73"/>
        <v>0</v>
      </c>
      <c r="Z74" s="17">
        <f t="shared" si="83"/>
        <v>0</v>
      </c>
      <c r="AA74" s="21">
        <f t="shared" si="74"/>
        <v>0</v>
      </c>
      <c r="AB74" s="5">
        <f t="shared" si="75"/>
        <v>0</v>
      </c>
      <c r="AC74" s="5">
        <f t="shared" si="76"/>
        <v>0</v>
      </c>
      <c r="AD74" s="12"/>
      <c r="AE74" s="12"/>
      <c r="AF74" s="12"/>
      <c r="AG74" s="12"/>
      <c r="AH74" s="12"/>
      <c r="AI74" s="12"/>
      <c r="AJ74" s="12"/>
      <c r="AK74" s="12"/>
      <c r="AL74" s="12"/>
      <c r="AM74" s="12"/>
      <c r="AN74" s="12"/>
      <c r="AO74" s="12"/>
      <c r="AP74" s="12"/>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row>
    <row r="75" spans="1:247" s="2" customFormat="1" x14ac:dyDescent="0.25">
      <c r="A75" s="18" t="s">
        <v>17</v>
      </c>
      <c r="B75" s="17">
        <f t="shared" si="77"/>
        <v>0</v>
      </c>
      <c r="C75" s="21">
        <f t="shared" si="56"/>
        <v>0</v>
      </c>
      <c r="D75" s="5">
        <f t="shared" si="57"/>
        <v>0</v>
      </c>
      <c r="E75" s="5">
        <f t="shared" si="58"/>
        <v>0</v>
      </c>
      <c r="F75" s="17">
        <f t="shared" si="78"/>
        <v>0</v>
      </c>
      <c r="G75" s="21">
        <f t="shared" si="59"/>
        <v>0</v>
      </c>
      <c r="H75" s="5">
        <f t="shared" si="60"/>
        <v>0</v>
      </c>
      <c r="I75" s="5">
        <f t="shared" si="61"/>
        <v>0</v>
      </c>
      <c r="J75" s="17">
        <f t="shared" si="79"/>
        <v>0</v>
      </c>
      <c r="K75" s="21">
        <f t="shared" si="62"/>
        <v>0</v>
      </c>
      <c r="L75" s="5">
        <f t="shared" si="63"/>
        <v>0</v>
      </c>
      <c r="M75" s="5">
        <f t="shared" si="64"/>
        <v>0</v>
      </c>
      <c r="N75" s="17">
        <f t="shared" si="80"/>
        <v>0</v>
      </c>
      <c r="O75" s="21">
        <f t="shared" si="65"/>
        <v>0</v>
      </c>
      <c r="P75" s="5">
        <f t="shared" si="66"/>
        <v>0</v>
      </c>
      <c r="Q75" s="5">
        <f t="shared" si="67"/>
        <v>0</v>
      </c>
      <c r="R75" s="17">
        <f t="shared" si="81"/>
        <v>0</v>
      </c>
      <c r="S75" s="21">
        <f t="shared" si="68"/>
        <v>0</v>
      </c>
      <c r="T75" s="5">
        <f t="shared" si="69"/>
        <v>0</v>
      </c>
      <c r="U75" s="5">
        <f t="shared" si="70"/>
        <v>0</v>
      </c>
      <c r="V75" s="17">
        <f t="shared" si="82"/>
        <v>0</v>
      </c>
      <c r="W75" s="21">
        <f t="shared" si="71"/>
        <v>0</v>
      </c>
      <c r="X75" s="5">
        <f t="shared" si="72"/>
        <v>0</v>
      </c>
      <c r="Y75" s="5">
        <f t="shared" si="73"/>
        <v>0</v>
      </c>
      <c r="Z75" s="17">
        <f t="shared" si="83"/>
        <v>0</v>
      </c>
      <c r="AA75" s="21">
        <f t="shared" si="74"/>
        <v>0</v>
      </c>
      <c r="AB75" s="5">
        <f t="shared" si="75"/>
        <v>0</v>
      </c>
      <c r="AC75" s="5">
        <f t="shared" si="76"/>
        <v>0</v>
      </c>
      <c r="AD75" s="12"/>
      <c r="AE75" s="12"/>
      <c r="AF75" s="12"/>
      <c r="AG75" s="12"/>
      <c r="AH75" s="12"/>
      <c r="AI75" s="12"/>
      <c r="AJ75" s="12"/>
      <c r="AK75" s="12"/>
      <c r="AL75" s="12"/>
      <c r="AM75" s="12"/>
      <c r="AN75" s="12"/>
      <c r="AO75" s="12"/>
      <c r="AP75" s="12"/>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row>
    <row r="76" spans="1:247" s="2" customFormat="1" x14ac:dyDescent="0.25">
      <c r="A76" s="18" t="s">
        <v>16</v>
      </c>
      <c r="B76" s="17">
        <f t="shared" si="77"/>
        <v>0</v>
      </c>
      <c r="C76" s="21">
        <f t="shared" si="56"/>
        <v>0</v>
      </c>
      <c r="D76" s="5">
        <f t="shared" si="57"/>
        <v>0</v>
      </c>
      <c r="E76" s="5">
        <f t="shared" si="58"/>
        <v>0</v>
      </c>
      <c r="F76" s="17">
        <f t="shared" si="78"/>
        <v>0</v>
      </c>
      <c r="G76" s="21">
        <f t="shared" si="59"/>
        <v>0</v>
      </c>
      <c r="H76" s="5">
        <f t="shared" si="60"/>
        <v>0</v>
      </c>
      <c r="I76" s="5">
        <f t="shared" si="61"/>
        <v>0</v>
      </c>
      <c r="J76" s="17">
        <f t="shared" si="79"/>
        <v>0</v>
      </c>
      <c r="K76" s="21">
        <f t="shared" si="62"/>
        <v>0</v>
      </c>
      <c r="L76" s="5">
        <f t="shared" si="63"/>
        <v>0</v>
      </c>
      <c r="M76" s="5">
        <f t="shared" si="64"/>
        <v>0</v>
      </c>
      <c r="N76" s="17">
        <f t="shared" si="80"/>
        <v>0</v>
      </c>
      <c r="O76" s="21">
        <f t="shared" si="65"/>
        <v>0</v>
      </c>
      <c r="P76" s="5">
        <f t="shared" si="66"/>
        <v>0</v>
      </c>
      <c r="Q76" s="5">
        <f t="shared" si="67"/>
        <v>0</v>
      </c>
      <c r="R76" s="17">
        <f t="shared" si="81"/>
        <v>0</v>
      </c>
      <c r="S76" s="21">
        <f t="shared" si="68"/>
        <v>0</v>
      </c>
      <c r="T76" s="5">
        <f t="shared" si="69"/>
        <v>0</v>
      </c>
      <c r="U76" s="5">
        <f t="shared" si="70"/>
        <v>0</v>
      </c>
      <c r="V76" s="17">
        <f t="shared" si="82"/>
        <v>0</v>
      </c>
      <c r="W76" s="21">
        <f t="shared" si="71"/>
        <v>0</v>
      </c>
      <c r="X76" s="5">
        <f t="shared" si="72"/>
        <v>0</v>
      </c>
      <c r="Y76" s="5">
        <f t="shared" si="73"/>
        <v>0</v>
      </c>
      <c r="Z76" s="17">
        <f t="shared" si="83"/>
        <v>0</v>
      </c>
      <c r="AA76" s="21">
        <f t="shared" si="74"/>
        <v>0</v>
      </c>
      <c r="AB76" s="5">
        <f t="shared" si="75"/>
        <v>0</v>
      </c>
      <c r="AC76" s="5">
        <f t="shared" si="76"/>
        <v>0</v>
      </c>
      <c r="AD76" s="12"/>
      <c r="AE76" s="12"/>
      <c r="AF76" s="12"/>
      <c r="AG76" s="12"/>
      <c r="AH76" s="12"/>
      <c r="AI76" s="12"/>
      <c r="AJ76" s="12"/>
      <c r="AK76" s="12"/>
      <c r="AL76" s="12"/>
      <c r="AM76" s="12"/>
      <c r="AN76" s="12"/>
      <c r="AO76" s="12"/>
      <c r="AP76" s="12"/>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row>
    <row r="77" spans="1:247" s="2" customFormat="1" x14ac:dyDescent="0.25">
      <c r="A77" s="18" t="s">
        <v>15</v>
      </c>
      <c r="B77" s="17">
        <f t="shared" si="77"/>
        <v>0</v>
      </c>
      <c r="C77" s="21">
        <f t="shared" si="56"/>
        <v>0</v>
      </c>
      <c r="D77" s="5">
        <f t="shared" si="57"/>
        <v>0</v>
      </c>
      <c r="E77" s="5">
        <f t="shared" si="58"/>
        <v>0</v>
      </c>
      <c r="F77" s="17">
        <f t="shared" si="78"/>
        <v>0</v>
      </c>
      <c r="G77" s="21">
        <f t="shared" si="59"/>
        <v>0</v>
      </c>
      <c r="H77" s="5">
        <f t="shared" si="60"/>
        <v>0</v>
      </c>
      <c r="I77" s="5">
        <f t="shared" si="61"/>
        <v>0</v>
      </c>
      <c r="J77" s="17">
        <f t="shared" si="79"/>
        <v>0</v>
      </c>
      <c r="K77" s="21">
        <f t="shared" si="62"/>
        <v>0</v>
      </c>
      <c r="L77" s="5">
        <f t="shared" si="63"/>
        <v>0</v>
      </c>
      <c r="M77" s="5">
        <f t="shared" si="64"/>
        <v>0</v>
      </c>
      <c r="N77" s="17">
        <f t="shared" si="80"/>
        <v>0</v>
      </c>
      <c r="O77" s="21">
        <f t="shared" si="65"/>
        <v>0</v>
      </c>
      <c r="P77" s="5">
        <f t="shared" si="66"/>
        <v>0</v>
      </c>
      <c r="Q77" s="5">
        <f t="shared" si="67"/>
        <v>0</v>
      </c>
      <c r="R77" s="17">
        <f t="shared" si="81"/>
        <v>0</v>
      </c>
      <c r="S77" s="21">
        <f t="shared" si="68"/>
        <v>0</v>
      </c>
      <c r="T77" s="5">
        <f t="shared" si="69"/>
        <v>0</v>
      </c>
      <c r="U77" s="5">
        <f t="shared" si="70"/>
        <v>0</v>
      </c>
      <c r="V77" s="17">
        <f t="shared" si="82"/>
        <v>0</v>
      </c>
      <c r="W77" s="21">
        <f t="shared" si="71"/>
        <v>0</v>
      </c>
      <c r="X77" s="5">
        <f t="shared" si="72"/>
        <v>0</v>
      </c>
      <c r="Y77" s="5">
        <f t="shared" si="73"/>
        <v>0</v>
      </c>
      <c r="Z77" s="17">
        <f t="shared" si="83"/>
        <v>0</v>
      </c>
      <c r="AA77" s="21">
        <f t="shared" si="74"/>
        <v>0</v>
      </c>
      <c r="AB77" s="5">
        <f t="shared" si="75"/>
        <v>0</v>
      </c>
      <c r="AC77" s="5">
        <f t="shared" si="76"/>
        <v>0</v>
      </c>
      <c r="AD77" s="12"/>
      <c r="AE77" s="12"/>
      <c r="AF77" s="12"/>
      <c r="AG77" s="12"/>
      <c r="AH77" s="12"/>
      <c r="AI77" s="12"/>
      <c r="AJ77" s="12"/>
      <c r="AK77" s="12"/>
      <c r="AL77" s="12"/>
      <c r="AM77" s="12"/>
      <c r="AN77" s="12"/>
      <c r="AO77" s="12"/>
      <c r="AP77" s="12"/>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row>
    <row r="78" spans="1:247" s="2" customFormat="1" x14ac:dyDescent="0.25">
      <c r="A78" s="18" t="s">
        <v>14</v>
      </c>
      <c r="B78" s="17">
        <f t="shared" si="77"/>
        <v>0</v>
      </c>
      <c r="C78" s="21">
        <f t="shared" si="56"/>
        <v>0</v>
      </c>
      <c r="D78" s="5">
        <f t="shared" si="57"/>
        <v>0</v>
      </c>
      <c r="E78" s="5">
        <f t="shared" si="58"/>
        <v>0</v>
      </c>
      <c r="F78" s="17">
        <f t="shared" si="78"/>
        <v>0</v>
      </c>
      <c r="G78" s="21">
        <f t="shared" si="59"/>
        <v>0</v>
      </c>
      <c r="H78" s="5">
        <f t="shared" si="60"/>
        <v>0</v>
      </c>
      <c r="I78" s="5">
        <f t="shared" si="61"/>
        <v>0</v>
      </c>
      <c r="J78" s="17">
        <f t="shared" si="79"/>
        <v>0</v>
      </c>
      <c r="K78" s="21">
        <f t="shared" si="62"/>
        <v>0</v>
      </c>
      <c r="L78" s="5">
        <f t="shared" si="63"/>
        <v>0</v>
      </c>
      <c r="M78" s="5">
        <f t="shared" si="64"/>
        <v>0</v>
      </c>
      <c r="N78" s="17">
        <f t="shared" si="80"/>
        <v>0</v>
      </c>
      <c r="O78" s="21">
        <f t="shared" si="65"/>
        <v>0</v>
      </c>
      <c r="P78" s="5">
        <f t="shared" si="66"/>
        <v>0</v>
      </c>
      <c r="Q78" s="5">
        <f t="shared" si="67"/>
        <v>0</v>
      </c>
      <c r="R78" s="17">
        <f t="shared" si="81"/>
        <v>0</v>
      </c>
      <c r="S78" s="21">
        <f t="shared" si="68"/>
        <v>0</v>
      </c>
      <c r="T78" s="5">
        <f t="shared" si="69"/>
        <v>0</v>
      </c>
      <c r="U78" s="5">
        <f t="shared" si="70"/>
        <v>0</v>
      </c>
      <c r="V78" s="17">
        <f t="shared" si="82"/>
        <v>0</v>
      </c>
      <c r="W78" s="21">
        <f t="shared" si="71"/>
        <v>0</v>
      </c>
      <c r="X78" s="5">
        <f t="shared" si="72"/>
        <v>0</v>
      </c>
      <c r="Y78" s="5">
        <f t="shared" si="73"/>
        <v>0</v>
      </c>
      <c r="Z78" s="17">
        <f t="shared" si="83"/>
        <v>0</v>
      </c>
      <c r="AA78" s="21">
        <f t="shared" si="74"/>
        <v>0</v>
      </c>
      <c r="AB78" s="5">
        <f t="shared" si="75"/>
        <v>0</v>
      </c>
      <c r="AC78" s="5">
        <f t="shared" si="76"/>
        <v>0</v>
      </c>
      <c r="AD78" s="12"/>
      <c r="AE78" s="12"/>
      <c r="AF78" s="12"/>
      <c r="AG78" s="12"/>
      <c r="AH78" s="12"/>
      <c r="AI78" s="12"/>
      <c r="AJ78" s="12"/>
      <c r="AK78" s="12"/>
      <c r="AL78" s="12"/>
      <c r="AM78" s="12"/>
      <c r="AN78" s="12"/>
      <c r="AO78" s="12"/>
      <c r="AP78" s="12"/>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row>
    <row r="79" spans="1:247" s="2" customFormat="1" x14ac:dyDescent="0.25">
      <c r="A79" s="18" t="s">
        <v>13</v>
      </c>
      <c r="B79" s="17">
        <f t="shared" si="77"/>
        <v>0</v>
      </c>
      <c r="C79" s="21">
        <f t="shared" si="56"/>
        <v>0</v>
      </c>
      <c r="D79" s="5">
        <f t="shared" si="57"/>
        <v>0</v>
      </c>
      <c r="E79" s="5">
        <f t="shared" si="58"/>
        <v>0</v>
      </c>
      <c r="F79" s="17">
        <f t="shared" si="78"/>
        <v>0</v>
      </c>
      <c r="G79" s="21">
        <f t="shared" si="59"/>
        <v>0</v>
      </c>
      <c r="H79" s="5">
        <f t="shared" si="60"/>
        <v>0</v>
      </c>
      <c r="I79" s="5">
        <f t="shared" si="61"/>
        <v>0</v>
      </c>
      <c r="J79" s="17">
        <f t="shared" si="79"/>
        <v>0</v>
      </c>
      <c r="K79" s="21">
        <f t="shared" si="62"/>
        <v>0</v>
      </c>
      <c r="L79" s="5">
        <f t="shared" si="63"/>
        <v>0</v>
      </c>
      <c r="M79" s="5">
        <f t="shared" si="64"/>
        <v>0</v>
      </c>
      <c r="N79" s="17">
        <f t="shared" si="80"/>
        <v>0</v>
      </c>
      <c r="O79" s="21">
        <f t="shared" si="65"/>
        <v>0</v>
      </c>
      <c r="P79" s="5">
        <f t="shared" si="66"/>
        <v>0</v>
      </c>
      <c r="Q79" s="5">
        <f t="shared" si="67"/>
        <v>0</v>
      </c>
      <c r="R79" s="17">
        <f t="shared" si="81"/>
        <v>0</v>
      </c>
      <c r="S79" s="21">
        <f t="shared" si="68"/>
        <v>0</v>
      </c>
      <c r="T79" s="5">
        <f t="shared" si="69"/>
        <v>0</v>
      </c>
      <c r="U79" s="5">
        <f t="shared" si="70"/>
        <v>0</v>
      </c>
      <c r="V79" s="17">
        <f t="shared" si="82"/>
        <v>0</v>
      </c>
      <c r="W79" s="21">
        <f t="shared" si="71"/>
        <v>0</v>
      </c>
      <c r="X79" s="5">
        <f t="shared" si="72"/>
        <v>0</v>
      </c>
      <c r="Y79" s="5">
        <f t="shared" si="73"/>
        <v>0</v>
      </c>
      <c r="Z79" s="17">
        <f t="shared" si="83"/>
        <v>0</v>
      </c>
      <c r="AA79" s="21">
        <f t="shared" si="74"/>
        <v>0</v>
      </c>
      <c r="AB79" s="5">
        <f t="shared" si="75"/>
        <v>0</v>
      </c>
      <c r="AC79" s="5">
        <f t="shared" si="76"/>
        <v>0</v>
      </c>
      <c r="AD79" s="12"/>
      <c r="AE79" s="12"/>
      <c r="AF79" s="12"/>
      <c r="AG79" s="12"/>
      <c r="AH79" s="12"/>
      <c r="AI79" s="12"/>
      <c r="AJ79" s="12"/>
      <c r="AK79" s="12"/>
      <c r="AL79" s="12"/>
      <c r="AM79" s="12"/>
      <c r="AN79" s="12"/>
      <c r="AO79" s="12"/>
      <c r="AP79" s="12"/>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row>
    <row r="80" spans="1:247" s="2" customFormat="1" x14ac:dyDescent="0.25">
      <c r="A80" s="18" t="s">
        <v>12</v>
      </c>
      <c r="B80" s="17">
        <f t="shared" si="77"/>
        <v>0</v>
      </c>
      <c r="C80" s="21">
        <f t="shared" si="56"/>
        <v>0</v>
      </c>
      <c r="D80" s="5">
        <f t="shared" si="57"/>
        <v>0</v>
      </c>
      <c r="E80" s="5">
        <f t="shared" si="58"/>
        <v>0</v>
      </c>
      <c r="F80" s="17">
        <f t="shared" si="78"/>
        <v>0</v>
      </c>
      <c r="G80" s="21">
        <f t="shared" si="59"/>
        <v>0</v>
      </c>
      <c r="H80" s="5">
        <f t="shared" si="60"/>
        <v>0</v>
      </c>
      <c r="I80" s="5">
        <f t="shared" si="61"/>
        <v>0</v>
      </c>
      <c r="J80" s="17">
        <f t="shared" si="79"/>
        <v>0</v>
      </c>
      <c r="K80" s="21">
        <f t="shared" si="62"/>
        <v>0</v>
      </c>
      <c r="L80" s="5">
        <f t="shared" si="63"/>
        <v>0</v>
      </c>
      <c r="M80" s="5">
        <f t="shared" si="64"/>
        <v>0</v>
      </c>
      <c r="N80" s="17">
        <f t="shared" si="80"/>
        <v>0</v>
      </c>
      <c r="O80" s="21">
        <f t="shared" si="65"/>
        <v>0</v>
      </c>
      <c r="P80" s="5">
        <f t="shared" si="66"/>
        <v>0</v>
      </c>
      <c r="Q80" s="5">
        <f t="shared" si="67"/>
        <v>0</v>
      </c>
      <c r="R80" s="17">
        <f t="shared" si="81"/>
        <v>0</v>
      </c>
      <c r="S80" s="21">
        <f t="shared" si="68"/>
        <v>0</v>
      </c>
      <c r="T80" s="5">
        <f t="shared" si="69"/>
        <v>0</v>
      </c>
      <c r="U80" s="5">
        <f t="shared" si="70"/>
        <v>0</v>
      </c>
      <c r="V80" s="17">
        <f t="shared" si="82"/>
        <v>0</v>
      </c>
      <c r="W80" s="21">
        <f t="shared" si="71"/>
        <v>0</v>
      </c>
      <c r="X80" s="5">
        <f t="shared" si="72"/>
        <v>0</v>
      </c>
      <c r="Y80" s="5">
        <f t="shared" si="73"/>
        <v>0</v>
      </c>
      <c r="Z80" s="17">
        <f t="shared" si="83"/>
        <v>0</v>
      </c>
      <c r="AA80" s="21">
        <f t="shared" si="74"/>
        <v>0</v>
      </c>
      <c r="AB80" s="5">
        <f t="shared" si="75"/>
        <v>0</v>
      </c>
      <c r="AC80" s="5">
        <f t="shared" si="76"/>
        <v>0</v>
      </c>
      <c r="AD80" s="12"/>
      <c r="AE80" s="12"/>
      <c r="AF80" s="12"/>
      <c r="AG80" s="12"/>
      <c r="AH80" s="12"/>
      <c r="AI80" s="12"/>
      <c r="AJ80" s="12"/>
      <c r="AK80" s="12"/>
      <c r="AL80" s="12"/>
      <c r="AM80" s="12"/>
      <c r="AN80" s="12"/>
      <c r="AO80" s="12"/>
      <c r="AP80" s="12"/>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row r="81" spans="1:247" s="2" customFormat="1" x14ac:dyDescent="0.25">
      <c r="A81" s="18" t="s">
        <v>11</v>
      </c>
      <c r="B81" s="17">
        <f t="shared" si="77"/>
        <v>0</v>
      </c>
      <c r="C81" s="21">
        <f t="shared" si="56"/>
        <v>0</v>
      </c>
      <c r="D81" s="5">
        <f t="shared" si="57"/>
        <v>0</v>
      </c>
      <c r="E81" s="5">
        <f t="shared" si="58"/>
        <v>0</v>
      </c>
      <c r="F81" s="17">
        <f t="shared" si="78"/>
        <v>0</v>
      </c>
      <c r="G81" s="21">
        <f t="shared" si="59"/>
        <v>0</v>
      </c>
      <c r="H81" s="5">
        <f t="shared" si="60"/>
        <v>0</v>
      </c>
      <c r="I81" s="5">
        <f t="shared" si="61"/>
        <v>0</v>
      </c>
      <c r="J81" s="17">
        <f t="shared" si="79"/>
        <v>0</v>
      </c>
      <c r="K81" s="21">
        <f t="shared" si="62"/>
        <v>0</v>
      </c>
      <c r="L81" s="5">
        <f t="shared" si="63"/>
        <v>0</v>
      </c>
      <c r="M81" s="5">
        <f t="shared" si="64"/>
        <v>0</v>
      </c>
      <c r="N81" s="17">
        <f t="shared" si="80"/>
        <v>0</v>
      </c>
      <c r="O81" s="21">
        <f t="shared" si="65"/>
        <v>0</v>
      </c>
      <c r="P81" s="5">
        <f t="shared" si="66"/>
        <v>0</v>
      </c>
      <c r="Q81" s="5">
        <f t="shared" si="67"/>
        <v>0</v>
      </c>
      <c r="R81" s="17">
        <f t="shared" si="81"/>
        <v>0</v>
      </c>
      <c r="S81" s="21">
        <f t="shared" si="68"/>
        <v>0</v>
      </c>
      <c r="T81" s="5">
        <f t="shared" si="69"/>
        <v>0</v>
      </c>
      <c r="U81" s="5">
        <f t="shared" si="70"/>
        <v>0</v>
      </c>
      <c r="V81" s="17">
        <f t="shared" si="82"/>
        <v>0</v>
      </c>
      <c r="W81" s="21">
        <f t="shared" si="71"/>
        <v>0</v>
      </c>
      <c r="X81" s="5">
        <f t="shared" si="72"/>
        <v>0</v>
      </c>
      <c r="Y81" s="5">
        <f t="shared" si="73"/>
        <v>0</v>
      </c>
      <c r="Z81" s="17">
        <f t="shared" si="83"/>
        <v>0</v>
      </c>
      <c r="AA81" s="21">
        <f t="shared" si="74"/>
        <v>0</v>
      </c>
      <c r="AB81" s="5">
        <f t="shared" si="75"/>
        <v>0</v>
      </c>
      <c r="AC81" s="5">
        <f t="shared" si="76"/>
        <v>0</v>
      </c>
      <c r="AD81" s="12"/>
      <c r="AE81" s="12"/>
      <c r="AF81" s="12"/>
      <c r="AG81" s="12"/>
      <c r="AH81" s="12"/>
      <c r="AI81" s="12"/>
      <c r="AJ81" s="12"/>
      <c r="AK81" s="12"/>
      <c r="AL81" s="12"/>
      <c r="AM81" s="12"/>
      <c r="AN81" s="12"/>
      <c r="AO81" s="12"/>
      <c r="AP81" s="12"/>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row>
    <row r="82" spans="1:247" s="2" customFormat="1" x14ac:dyDescent="0.25">
      <c r="A82" s="18" t="s">
        <v>10</v>
      </c>
      <c r="B82" s="17">
        <f t="shared" si="77"/>
        <v>0</v>
      </c>
      <c r="C82" s="21">
        <f t="shared" si="56"/>
        <v>0</v>
      </c>
      <c r="D82" s="5">
        <f t="shared" si="57"/>
        <v>0</v>
      </c>
      <c r="E82" s="5">
        <f t="shared" si="58"/>
        <v>0</v>
      </c>
      <c r="F82" s="17">
        <f t="shared" si="78"/>
        <v>0</v>
      </c>
      <c r="G82" s="21">
        <f t="shared" si="59"/>
        <v>0</v>
      </c>
      <c r="H82" s="5">
        <f t="shared" si="60"/>
        <v>0</v>
      </c>
      <c r="I82" s="5">
        <f t="shared" si="61"/>
        <v>0</v>
      </c>
      <c r="J82" s="17">
        <f t="shared" si="79"/>
        <v>0</v>
      </c>
      <c r="K82" s="21">
        <f t="shared" si="62"/>
        <v>0</v>
      </c>
      <c r="L82" s="5">
        <f t="shared" si="63"/>
        <v>0</v>
      </c>
      <c r="M82" s="5">
        <f t="shared" si="64"/>
        <v>0</v>
      </c>
      <c r="N82" s="17">
        <f t="shared" si="80"/>
        <v>0</v>
      </c>
      <c r="O82" s="21">
        <f t="shared" si="65"/>
        <v>0</v>
      </c>
      <c r="P82" s="5">
        <f t="shared" si="66"/>
        <v>0</v>
      </c>
      <c r="Q82" s="5">
        <f t="shared" si="67"/>
        <v>0</v>
      </c>
      <c r="R82" s="17">
        <f t="shared" si="81"/>
        <v>0</v>
      </c>
      <c r="S82" s="21">
        <f t="shared" si="68"/>
        <v>0</v>
      </c>
      <c r="T82" s="5">
        <f t="shared" si="69"/>
        <v>0</v>
      </c>
      <c r="U82" s="5">
        <f t="shared" si="70"/>
        <v>0</v>
      </c>
      <c r="V82" s="17">
        <f t="shared" si="82"/>
        <v>0</v>
      </c>
      <c r="W82" s="21">
        <f t="shared" si="71"/>
        <v>0</v>
      </c>
      <c r="X82" s="5">
        <f t="shared" si="72"/>
        <v>0</v>
      </c>
      <c r="Y82" s="5">
        <f t="shared" si="73"/>
        <v>0</v>
      </c>
      <c r="Z82" s="17">
        <f t="shared" si="83"/>
        <v>0</v>
      </c>
      <c r="AA82" s="21">
        <f t="shared" si="74"/>
        <v>0</v>
      </c>
      <c r="AB82" s="5">
        <f t="shared" si="75"/>
        <v>0</v>
      </c>
      <c r="AC82" s="5">
        <f t="shared" si="76"/>
        <v>0</v>
      </c>
      <c r="AD82" s="12"/>
      <c r="AE82" s="12"/>
      <c r="AF82" s="12"/>
      <c r="AG82" s="12"/>
      <c r="AH82" s="12"/>
      <c r="AI82" s="12"/>
      <c r="AJ82" s="12"/>
      <c r="AK82" s="12"/>
      <c r="AL82" s="12"/>
      <c r="AM82" s="12"/>
      <c r="AN82" s="12"/>
      <c r="AO82" s="12"/>
      <c r="AP82" s="12"/>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row>
    <row r="83" spans="1:247" s="2" customFormat="1" x14ac:dyDescent="0.25">
      <c r="A83" s="18" t="s">
        <v>9</v>
      </c>
      <c r="B83" s="17">
        <f t="shared" si="77"/>
        <v>0</v>
      </c>
      <c r="C83" s="21">
        <f t="shared" si="56"/>
        <v>0</v>
      </c>
      <c r="D83" s="5">
        <f t="shared" si="57"/>
        <v>0</v>
      </c>
      <c r="E83" s="5">
        <f t="shared" si="58"/>
        <v>0</v>
      </c>
      <c r="F83" s="17">
        <f t="shared" si="78"/>
        <v>0</v>
      </c>
      <c r="G83" s="21">
        <f t="shared" si="59"/>
        <v>0</v>
      </c>
      <c r="H83" s="5">
        <f t="shared" si="60"/>
        <v>0</v>
      </c>
      <c r="I83" s="5">
        <f t="shared" si="61"/>
        <v>0</v>
      </c>
      <c r="J83" s="17">
        <f t="shared" si="79"/>
        <v>0</v>
      </c>
      <c r="K83" s="21">
        <f t="shared" si="62"/>
        <v>0</v>
      </c>
      <c r="L83" s="5">
        <f t="shared" si="63"/>
        <v>0</v>
      </c>
      <c r="M83" s="5">
        <f t="shared" si="64"/>
        <v>0</v>
      </c>
      <c r="N83" s="17">
        <f t="shared" si="80"/>
        <v>0</v>
      </c>
      <c r="O83" s="21">
        <f t="shared" si="65"/>
        <v>0</v>
      </c>
      <c r="P83" s="5">
        <f t="shared" si="66"/>
        <v>0</v>
      </c>
      <c r="Q83" s="5">
        <f t="shared" si="67"/>
        <v>0</v>
      </c>
      <c r="R83" s="17">
        <f t="shared" si="81"/>
        <v>0</v>
      </c>
      <c r="S83" s="21">
        <f t="shared" si="68"/>
        <v>0</v>
      </c>
      <c r="T83" s="5">
        <f t="shared" si="69"/>
        <v>0</v>
      </c>
      <c r="U83" s="5">
        <f t="shared" si="70"/>
        <v>0</v>
      </c>
      <c r="V83" s="17">
        <f t="shared" si="82"/>
        <v>0</v>
      </c>
      <c r="W83" s="21">
        <f t="shared" si="71"/>
        <v>0</v>
      </c>
      <c r="X83" s="5">
        <f t="shared" si="72"/>
        <v>0</v>
      </c>
      <c r="Y83" s="5">
        <f t="shared" si="73"/>
        <v>0</v>
      </c>
      <c r="Z83" s="17">
        <f t="shared" si="83"/>
        <v>0</v>
      </c>
      <c r="AA83" s="21">
        <f t="shared" si="74"/>
        <v>0</v>
      </c>
      <c r="AB83" s="5">
        <f t="shared" si="75"/>
        <v>0</v>
      </c>
      <c r="AC83" s="5">
        <f t="shared" si="76"/>
        <v>0</v>
      </c>
      <c r="AD83" s="12"/>
      <c r="AE83" s="12"/>
      <c r="AF83" s="12"/>
      <c r="AG83" s="12"/>
      <c r="AH83" s="12"/>
      <c r="AI83" s="12"/>
      <c r="AJ83" s="12"/>
      <c r="AK83" s="12"/>
      <c r="AL83" s="12"/>
      <c r="AM83" s="12"/>
      <c r="AN83" s="12"/>
      <c r="AO83" s="12"/>
      <c r="AP83" s="12"/>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row>
    <row r="84" spans="1:247" s="2" customFormat="1" ht="15.75" thickBot="1" x14ac:dyDescent="0.3">
      <c r="A84" s="16" t="s">
        <v>8</v>
      </c>
      <c r="B84" s="15"/>
      <c r="C84" s="14">
        <f>SUM(C72:C83)</f>
        <v>0</v>
      </c>
      <c r="D84" s="13">
        <f>SUM(D72:D83)</f>
        <v>0</v>
      </c>
      <c r="E84" s="13">
        <f>SUM(E72:E83)</f>
        <v>0</v>
      </c>
      <c r="F84" s="15"/>
      <c r="G84" s="14">
        <f>SUM(G72:G83)</f>
        <v>0</v>
      </c>
      <c r="H84" s="13">
        <f>SUM(H72:H83)</f>
        <v>0</v>
      </c>
      <c r="I84" s="13">
        <f>SUM(I72:I83)</f>
        <v>0</v>
      </c>
      <c r="J84" s="15"/>
      <c r="K84" s="14">
        <f>SUM(K72:K83)</f>
        <v>0</v>
      </c>
      <c r="L84" s="13">
        <f>SUM(L72:L83)</f>
        <v>0</v>
      </c>
      <c r="M84" s="13">
        <f>SUM(M72:M83)</f>
        <v>0</v>
      </c>
      <c r="N84" s="15"/>
      <c r="O84" s="14">
        <f>SUM(O72:O83)</f>
        <v>0</v>
      </c>
      <c r="P84" s="13">
        <f>SUM(P72:P83)</f>
        <v>0</v>
      </c>
      <c r="Q84" s="13">
        <f>SUM(Q72:Q83)</f>
        <v>0</v>
      </c>
      <c r="R84" s="15"/>
      <c r="S84" s="14">
        <f>SUM(S72:S83)</f>
        <v>0</v>
      </c>
      <c r="T84" s="13">
        <f>SUM(T72:T83)</f>
        <v>0</v>
      </c>
      <c r="U84" s="13">
        <f>SUM(U72:U83)</f>
        <v>0</v>
      </c>
      <c r="V84" s="15"/>
      <c r="W84" s="14">
        <f>SUM(W72:W83)</f>
        <v>0</v>
      </c>
      <c r="X84" s="13">
        <f>SUM(X72:X83)</f>
        <v>0</v>
      </c>
      <c r="Y84" s="13">
        <f>SUM(Y72:Y83)</f>
        <v>0</v>
      </c>
      <c r="Z84" s="15"/>
      <c r="AA84" s="14">
        <f>SUM(AA72:AA83)</f>
        <v>0</v>
      </c>
      <c r="AB84" s="13">
        <f>SUM(AB72:AB83)</f>
        <v>0</v>
      </c>
      <c r="AC84" s="13">
        <f>SUM(AC72:AC83)</f>
        <v>0</v>
      </c>
      <c r="AD84" s="12"/>
      <c r="AE84" s="12"/>
      <c r="AF84" s="12"/>
      <c r="AG84" s="12"/>
      <c r="AH84" s="12"/>
      <c r="AI84" s="12"/>
      <c r="AJ84" s="12"/>
      <c r="AK84" s="12"/>
      <c r="AL84" s="12"/>
      <c r="AM84" s="12"/>
      <c r="AN84" s="12"/>
      <c r="AO84" s="12"/>
      <c r="AP84" s="12"/>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row>
    <row r="85" spans="1:247" s="2" customForma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12"/>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row>
    <row r="86" spans="1:247" s="2" customFormat="1" ht="42.75" customHeight="1" x14ac:dyDescent="0.25">
      <c r="A86" s="138" t="s">
        <v>90</v>
      </c>
      <c r="B86" s="138"/>
      <c r="C86" s="138"/>
      <c r="D86" s="138"/>
      <c r="E86" s="138"/>
      <c r="F86" s="138"/>
      <c r="G86" s="138"/>
      <c r="H86" s="138"/>
      <c r="I86" s="138"/>
      <c r="J86" s="138"/>
      <c r="K86" s="11">
        <f>K87+K88</f>
        <v>69015.716666666602</v>
      </c>
      <c r="L86" s="9"/>
      <c r="M86" s="9"/>
      <c r="N86" s="9"/>
      <c r="O86" s="9"/>
      <c r="P86" s="9"/>
      <c r="Q86" s="9"/>
      <c r="R86" s="9"/>
      <c r="S86" s="9"/>
      <c r="T86" s="9"/>
      <c r="U86" s="9"/>
      <c r="V86" s="9"/>
      <c r="W86" s="9"/>
      <c r="X86" s="9"/>
      <c r="Y86" s="9"/>
      <c r="Z86" s="9"/>
      <c r="AA86" s="9"/>
      <c r="AB86" s="9"/>
      <c r="AC86" s="9"/>
      <c r="AD86" s="12"/>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row>
    <row r="87" spans="1:247" s="2" customFormat="1" ht="30.75" customHeight="1" x14ac:dyDescent="0.25">
      <c r="A87" s="138" t="s">
        <v>91</v>
      </c>
      <c r="B87" s="138"/>
      <c r="C87" s="138"/>
      <c r="D87" s="138"/>
      <c r="E87" s="138"/>
      <c r="F87" s="138"/>
      <c r="G87" s="138"/>
      <c r="H87" s="138"/>
      <c r="I87" s="138"/>
      <c r="J87" s="138"/>
      <c r="K87" s="11">
        <f>C54+G54+K54+O54+S54+W54+AA54+C69+G69+K69+O69+S69+W69+AA69+C84+G84+K84+O84+S84+W84+AA84+$J$22*sumkred2+$J$23+$J$24*sumkred2</f>
        <v>41935.716666666602</v>
      </c>
      <c r="L87" s="9"/>
      <c r="M87" s="9"/>
      <c r="N87" s="9"/>
      <c r="O87" s="9"/>
      <c r="P87" s="9"/>
      <c r="Q87" s="9"/>
      <c r="R87" s="9"/>
      <c r="S87" s="9"/>
      <c r="T87" s="9"/>
      <c r="U87" s="9"/>
      <c r="V87" s="9"/>
      <c r="W87" s="9"/>
      <c r="X87" s="9"/>
      <c r="Y87" s="9"/>
      <c r="Z87" s="9"/>
      <c r="AA87" s="9"/>
      <c r="AB87" s="9"/>
      <c r="AC87" s="9"/>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row>
    <row r="88" spans="1:247" s="2" customFormat="1" ht="30.75" customHeight="1" x14ac:dyDescent="0.25">
      <c r="A88" s="138" t="s">
        <v>92</v>
      </c>
      <c r="B88" s="138"/>
      <c r="C88" s="138"/>
      <c r="D88" s="138"/>
      <c r="E88" s="138"/>
      <c r="F88" s="138"/>
      <c r="G88" s="138"/>
      <c r="H88" s="138"/>
      <c r="I88" s="138"/>
      <c r="J88" s="138"/>
      <c r="K88" s="11">
        <f>D54+H54+L54+P54+T54+X54+AB54+D69+H69+L69+P69+T69+X69+AB69+D84+H84+L84+P84+T84+X84+AB84-($J$22*sumkred2+$J$23+$J$24*sumkred2)</f>
        <v>27080</v>
      </c>
      <c r="L88" s="9"/>
      <c r="M88" s="9"/>
      <c r="N88" s="9"/>
      <c r="O88" s="9"/>
      <c r="P88" s="9"/>
      <c r="Q88" s="9"/>
      <c r="R88" s="9"/>
      <c r="S88" s="9"/>
      <c r="T88" s="9"/>
      <c r="U88" s="9"/>
      <c r="V88" s="9"/>
      <c r="W88" s="9"/>
      <c r="X88" s="9"/>
      <c r="Y88" s="9"/>
      <c r="Z88" s="9"/>
      <c r="AA88" s="9"/>
      <c r="AB88" s="9"/>
      <c r="AC88" s="9"/>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row>
    <row r="89" spans="1:247" s="2" customFormat="1" ht="29.25" customHeight="1" x14ac:dyDescent="0.25">
      <c r="A89" s="138" t="s">
        <v>7</v>
      </c>
      <c r="B89" s="138"/>
      <c r="C89" s="138"/>
      <c r="D89" s="138"/>
      <c r="E89" s="138"/>
      <c r="F89" s="138"/>
      <c r="G89" s="138"/>
      <c r="H89" s="138"/>
      <c r="I89" s="138"/>
      <c r="J89" s="138"/>
      <c r="K89" s="11">
        <f>E54+I54+M54+Q54+U54+Y54+AC54+E69+I69+M69+Q69+U69+Y69+AC69+E84+I84+M84+Q84+U84+Y84+AC84</f>
        <v>139015.71666666659</v>
      </c>
      <c r="L89" s="9"/>
      <c r="M89" s="9"/>
      <c r="N89" s="9"/>
      <c r="O89" s="9"/>
      <c r="P89" s="9"/>
      <c r="Q89" s="9"/>
      <c r="R89" s="9"/>
      <c r="S89" s="9"/>
      <c r="T89" s="9"/>
      <c r="U89" s="9"/>
      <c r="V89" s="9"/>
      <c r="W89" s="9"/>
      <c r="X89" s="9"/>
      <c r="Y89" s="9"/>
      <c r="Z89" s="9"/>
      <c r="AA89" s="9"/>
      <c r="AB89" s="9"/>
      <c r="AC89" s="9"/>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row>
    <row r="90" spans="1:247" s="2" customFormat="1" ht="25.5" customHeight="1" x14ac:dyDescent="0.25">
      <c r="A90" s="142" t="s">
        <v>6</v>
      </c>
      <c r="B90" s="142"/>
      <c r="C90" s="142"/>
      <c r="D90" s="142"/>
      <c r="E90" s="142"/>
      <c r="F90" s="142"/>
      <c r="G90" s="142"/>
      <c r="H90" s="142"/>
      <c r="I90" s="142"/>
      <c r="J90" s="142"/>
      <c r="K90" s="10">
        <f ca="1">XIRR(C100:C340,B100:B340)</f>
        <v>0.2543992340564728</v>
      </c>
      <c r="L90" s="9"/>
      <c r="M90" s="9"/>
      <c r="N90" s="9"/>
      <c r="O90" s="9"/>
      <c r="P90" s="9"/>
      <c r="Q90" s="9"/>
      <c r="R90" s="9"/>
      <c r="S90" s="9"/>
      <c r="T90" s="9"/>
      <c r="U90" s="9"/>
      <c r="V90" s="9"/>
      <c r="W90" s="9"/>
      <c r="X90" s="9"/>
      <c r="Y90" s="9"/>
      <c r="Z90" s="9"/>
      <c r="AA90" s="9"/>
      <c r="AB90" s="9"/>
      <c r="AC90" s="9"/>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row>
    <row r="91" spans="1:247" s="2" customFormat="1" ht="45.75" customHeight="1" x14ac:dyDescent="0.25">
      <c r="A91" s="138" t="s">
        <v>5</v>
      </c>
      <c r="B91" s="138"/>
      <c r="C91" s="138"/>
      <c r="D91" s="138"/>
      <c r="E91" s="138"/>
      <c r="F91" s="138"/>
      <c r="G91" s="138"/>
      <c r="H91" s="138"/>
      <c r="I91" s="138"/>
      <c r="J91" s="138"/>
      <c r="K91" s="138"/>
      <c r="L91" s="143"/>
      <c r="M91" s="143"/>
      <c r="N91" s="143"/>
      <c r="O91" s="9"/>
      <c r="P91" s="9"/>
      <c r="Q91" s="9"/>
      <c r="R91" s="9"/>
      <c r="S91" s="9"/>
      <c r="T91" s="9"/>
      <c r="U91" s="9"/>
      <c r="V91" s="9"/>
      <c r="W91" s="9"/>
      <c r="X91" s="9"/>
      <c r="Y91" s="9"/>
      <c r="Z91" s="9"/>
      <c r="AA91" s="9"/>
      <c r="AB91" s="9"/>
      <c r="AC91" s="9"/>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row>
    <row r="92" spans="1:247" s="2" customFormat="1" ht="54" customHeight="1" x14ac:dyDescent="0.25">
      <c r="A92" s="138" t="s">
        <v>4</v>
      </c>
      <c r="B92" s="138"/>
      <c r="C92" s="138"/>
      <c r="D92" s="138"/>
      <c r="E92" s="138"/>
      <c r="F92" s="138"/>
      <c r="G92" s="138"/>
      <c r="H92" s="138"/>
      <c r="I92" s="138"/>
      <c r="J92" s="138"/>
      <c r="K92" s="138"/>
      <c r="L92" s="138"/>
      <c r="M92" s="138"/>
      <c r="N92" s="138"/>
      <c r="O92" s="9"/>
      <c r="P92" s="9"/>
      <c r="Q92" s="9"/>
      <c r="R92" s="9"/>
      <c r="S92" s="9"/>
      <c r="T92" s="9"/>
      <c r="U92" s="9"/>
      <c r="V92" s="9"/>
      <c r="W92" s="9"/>
      <c r="X92" s="9"/>
      <c r="Y92" s="9"/>
      <c r="Z92" s="9"/>
      <c r="AA92" s="9"/>
      <c r="AB92" s="9"/>
      <c r="AC92" s="9"/>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row>
    <row r="93" spans="1:247" s="2" customFormat="1" ht="39.75" customHeight="1" x14ac:dyDescent="0.25">
      <c r="A93" s="138" t="s">
        <v>3</v>
      </c>
      <c r="B93" s="138"/>
      <c r="C93" s="138"/>
      <c r="D93" s="138"/>
      <c r="E93" s="138"/>
      <c r="F93" s="138"/>
      <c r="G93" s="138"/>
      <c r="H93" s="138"/>
      <c r="I93" s="138"/>
      <c r="J93" s="138"/>
      <c r="K93" s="138"/>
      <c r="L93" s="138"/>
      <c r="M93" s="138"/>
      <c r="N93" s="138"/>
      <c r="O93" s="9"/>
      <c r="P93" s="9"/>
      <c r="Q93" s="9"/>
      <c r="R93" s="9"/>
      <c r="S93" s="9"/>
      <c r="T93" s="9"/>
      <c r="U93" s="9"/>
      <c r="V93" s="9"/>
      <c r="W93" s="9"/>
      <c r="X93" s="9"/>
      <c r="Y93" s="9"/>
      <c r="Z93" s="9"/>
      <c r="AA93" s="9"/>
      <c r="AB93" s="9"/>
      <c r="AC93" s="9"/>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row>
    <row r="94" spans="1:247" s="2" customFormat="1" ht="1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row>
    <row r="95" spans="1:247" s="2" customFormat="1" ht="33.75" customHeight="1" x14ac:dyDescent="0.25">
      <c r="A95" s="141" t="s">
        <v>2</v>
      </c>
      <c r="B95" s="141"/>
      <c r="C95" s="144">
        <f ca="1">TODAY()</f>
        <v>44518</v>
      </c>
      <c r="D95" s="144"/>
      <c r="E95" s="144"/>
      <c r="F95" s="144"/>
      <c r="G95" s="9"/>
      <c r="H95" s="9"/>
      <c r="I95" s="9"/>
      <c r="J95" s="9"/>
      <c r="K95" s="9"/>
      <c r="L95" s="9"/>
      <c r="M95" s="9"/>
      <c r="N95" s="9"/>
      <c r="O95" s="9"/>
      <c r="P95" s="9"/>
      <c r="Q95" s="9"/>
      <c r="R95" s="9"/>
      <c r="S95" s="9"/>
      <c r="T95" s="9"/>
      <c r="U95" s="9"/>
      <c r="V95" s="9"/>
      <c r="W95" s="9"/>
      <c r="X95" s="9"/>
      <c r="Y95" s="9"/>
      <c r="Z95" s="9"/>
      <c r="AA95" s="9"/>
      <c r="AB95" s="9"/>
      <c r="AC95" s="9"/>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row>
    <row r="96" spans="1:247"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row>
    <row r="97" spans="1:247" s="2" customFormat="1" ht="30" customHeight="1" x14ac:dyDescent="0.25">
      <c r="A97" s="139" t="s">
        <v>1</v>
      </c>
      <c r="B97" s="139"/>
      <c r="C97" s="140"/>
      <c r="D97" s="140"/>
      <c r="E97" s="140"/>
      <c r="F97" s="140"/>
      <c r="G97" s="9"/>
      <c r="H97" s="9"/>
      <c r="I97" s="9"/>
      <c r="J97" s="9"/>
      <c r="K97" s="9"/>
      <c r="L97" s="9"/>
      <c r="M97" s="9"/>
      <c r="N97" s="9"/>
      <c r="O97" s="9"/>
      <c r="P97" s="9"/>
      <c r="Q97" s="9"/>
      <c r="R97" s="9"/>
      <c r="S97" s="9"/>
      <c r="T97" s="9"/>
      <c r="U97" s="9"/>
      <c r="V97" s="9"/>
      <c r="W97" s="9"/>
      <c r="X97" s="9"/>
      <c r="Y97" s="9"/>
      <c r="Z97" s="9"/>
      <c r="AA97" s="9"/>
      <c r="AB97" s="9"/>
      <c r="AC97" s="9"/>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row>
    <row r="98" spans="1:247" s="2" customFormat="1" ht="15.75" customHeight="1" x14ac:dyDescent="0.25">
      <c r="A98" s="139"/>
      <c r="B98" s="139"/>
      <c r="C98" s="141" t="s">
        <v>0</v>
      </c>
      <c r="D98" s="141"/>
      <c r="E98" s="141"/>
      <c r="F98" s="141"/>
      <c r="G98" s="9"/>
      <c r="H98" s="9"/>
      <c r="I98" s="9"/>
      <c r="J98" s="9"/>
      <c r="K98" s="9"/>
      <c r="L98" s="9"/>
      <c r="M98" s="9"/>
      <c r="N98" s="9"/>
      <c r="O98" s="9"/>
      <c r="P98" s="9"/>
      <c r="Q98" s="9"/>
      <c r="R98" s="9"/>
      <c r="S98" s="9"/>
      <c r="T98" s="9"/>
      <c r="U98" s="9"/>
      <c r="V98" s="9"/>
      <c r="W98" s="9"/>
      <c r="X98" s="9"/>
      <c r="Y98" s="9"/>
      <c r="Z98" s="9"/>
      <c r="AA98" s="9"/>
      <c r="AB98" s="9"/>
      <c r="AC98" s="9"/>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row>
    <row r="100" spans="1:247" s="2" customFormat="1" hidden="1" x14ac:dyDescent="0.25">
      <c r="B100" s="4">
        <f ca="1">TODAY()</f>
        <v>44518</v>
      </c>
      <c r="C100" s="3">
        <f>-sumkred2+D42</f>
        <v>-50877</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row>
    <row r="101" spans="1:247" s="2" customFormat="1" hidden="1" x14ac:dyDescent="0.25">
      <c r="A101" s="8">
        <v>1</v>
      </c>
      <c r="B101" s="7">
        <f ca="1">EDATE(B100,1)</f>
        <v>44548</v>
      </c>
      <c r="C101" s="6">
        <f>E42-D42</f>
        <v>1096.6666666666642</v>
      </c>
      <c r="D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row>
    <row r="102" spans="1:247" s="2" customFormat="1" hidden="1" x14ac:dyDescent="0.25">
      <c r="A102" s="8">
        <v>2</v>
      </c>
      <c r="B102" s="7">
        <f ca="1">EDATE(B101,1)</f>
        <v>44579</v>
      </c>
      <c r="C102" s="6">
        <f t="shared" ref="C102:C112" si="84">E43</f>
        <v>1092.3888888888889</v>
      </c>
      <c r="D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row>
    <row r="103" spans="1:247" s="2" customFormat="1" hidden="1" x14ac:dyDescent="0.25">
      <c r="A103" s="8">
        <v>3</v>
      </c>
      <c r="B103" s="7">
        <f t="shared" ref="B103:B166" ca="1" si="85">EDATE(B102,1)</f>
        <v>44610</v>
      </c>
      <c r="C103" s="6">
        <f t="shared" si="84"/>
        <v>1088.1111111111113</v>
      </c>
      <c r="D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row>
    <row r="104" spans="1:247" s="2" customFormat="1" hidden="1" x14ac:dyDescent="0.25">
      <c r="A104" s="8">
        <v>4</v>
      </c>
      <c r="B104" s="7">
        <f t="shared" ca="1" si="85"/>
        <v>44638</v>
      </c>
      <c r="C104" s="6">
        <f t="shared" si="84"/>
        <v>1083.8333333333335</v>
      </c>
      <c r="D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row>
    <row r="105" spans="1:247" s="2" customFormat="1" hidden="1" x14ac:dyDescent="0.25">
      <c r="A105" s="8">
        <v>5</v>
      </c>
      <c r="B105" s="7">
        <f t="shared" ca="1" si="85"/>
        <v>44669</v>
      </c>
      <c r="C105" s="6">
        <f t="shared" si="84"/>
        <v>1079.5555555555557</v>
      </c>
      <c r="D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row>
    <row r="106" spans="1:247" s="2" customFormat="1" hidden="1" x14ac:dyDescent="0.25">
      <c r="A106" s="8">
        <v>6</v>
      </c>
      <c r="B106" s="7">
        <f t="shared" ca="1" si="85"/>
        <v>44699</v>
      </c>
      <c r="C106" s="6">
        <f t="shared" si="84"/>
        <v>1075.2777777777781</v>
      </c>
      <c r="D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row>
    <row r="107" spans="1:247" s="2" customFormat="1" hidden="1" x14ac:dyDescent="0.25">
      <c r="A107" s="8">
        <v>7</v>
      </c>
      <c r="B107" s="7">
        <f t="shared" ca="1" si="85"/>
        <v>44730</v>
      </c>
      <c r="C107" s="6">
        <f t="shared" si="84"/>
        <v>1071.0000000000002</v>
      </c>
      <c r="D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row>
    <row r="108" spans="1:247" s="2" customFormat="1" hidden="1" x14ac:dyDescent="0.25">
      <c r="A108" s="8">
        <v>8</v>
      </c>
      <c r="B108" s="7">
        <f t="shared" ca="1" si="85"/>
        <v>44760</v>
      </c>
      <c r="C108" s="6">
        <f t="shared" si="84"/>
        <v>1066.7222222222226</v>
      </c>
      <c r="D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row>
    <row r="109" spans="1:247" s="2" customFormat="1" hidden="1" x14ac:dyDescent="0.25">
      <c r="A109" s="8">
        <v>9</v>
      </c>
      <c r="B109" s="7">
        <f t="shared" ca="1" si="85"/>
        <v>44791</v>
      </c>
      <c r="C109" s="6">
        <f t="shared" si="84"/>
        <v>1062.4444444444448</v>
      </c>
      <c r="D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row>
    <row r="110" spans="1:247" s="2" customFormat="1" hidden="1" x14ac:dyDescent="0.25">
      <c r="A110" s="8">
        <v>10</v>
      </c>
      <c r="B110" s="7">
        <f t="shared" ca="1" si="85"/>
        <v>44822</v>
      </c>
      <c r="C110" s="6">
        <f t="shared" si="84"/>
        <v>1058.166666666667</v>
      </c>
      <c r="D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row>
    <row r="111" spans="1:247" s="2" customFormat="1" hidden="1" x14ac:dyDescent="0.25">
      <c r="A111" s="8">
        <v>11</v>
      </c>
      <c r="B111" s="7">
        <f t="shared" ca="1" si="85"/>
        <v>44852</v>
      </c>
      <c r="C111" s="6">
        <f t="shared" si="84"/>
        <v>1053.8888888888891</v>
      </c>
      <c r="D111" s="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row>
    <row r="112" spans="1:247" s="2" customFormat="1" hidden="1" x14ac:dyDescent="0.25">
      <c r="A112" s="8">
        <v>12</v>
      </c>
      <c r="B112" s="7">
        <f t="shared" ca="1" si="85"/>
        <v>44883</v>
      </c>
      <c r="C112" s="6">
        <f t="shared" si="84"/>
        <v>1049.6111111111113</v>
      </c>
      <c r="D112" s="3"/>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row>
    <row r="113" spans="1:246" s="2" customFormat="1" hidden="1" x14ac:dyDescent="0.25">
      <c r="A113" s="2">
        <v>13</v>
      </c>
      <c r="B113" s="4">
        <f t="shared" ca="1" si="85"/>
        <v>44913</v>
      </c>
      <c r="C113" s="3">
        <f t="shared" ref="C113:C124" si="86">I42</f>
        <v>2036.2333333333336</v>
      </c>
      <c r="D113" s="3"/>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row>
    <row r="114" spans="1:246" s="2" customFormat="1" hidden="1" x14ac:dyDescent="0.25">
      <c r="A114" s="2">
        <v>14</v>
      </c>
      <c r="B114" s="4">
        <f t="shared" ca="1" si="85"/>
        <v>44944</v>
      </c>
      <c r="C114" s="3">
        <f t="shared" si="86"/>
        <v>1226.2250000000001</v>
      </c>
      <c r="D114" s="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row>
    <row r="115" spans="1:246" s="2" customFormat="1" hidden="1" x14ac:dyDescent="0.25">
      <c r="A115" s="2">
        <v>15</v>
      </c>
      <c r="B115" s="4">
        <f t="shared" ca="1" si="85"/>
        <v>44975</v>
      </c>
      <c r="C115" s="3">
        <f t="shared" si="86"/>
        <v>1220.2166666666667</v>
      </c>
      <c r="D115" s="3"/>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row>
    <row r="116" spans="1:246" s="2" customFormat="1" hidden="1" x14ac:dyDescent="0.25">
      <c r="A116" s="2">
        <v>16</v>
      </c>
      <c r="B116" s="4">
        <f t="shared" ca="1" si="85"/>
        <v>45003</v>
      </c>
      <c r="C116" s="3">
        <f t="shared" si="86"/>
        <v>1214.2083333333335</v>
      </c>
      <c r="D116" s="3"/>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row>
    <row r="117" spans="1:246" s="2" customFormat="1" hidden="1" x14ac:dyDescent="0.25">
      <c r="A117" s="2">
        <v>17</v>
      </c>
      <c r="B117" s="4">
        <f t="shared" ca="1" si="85"/>
        <v>45034</v>
      </c>
      <c r="C117" s="3">
        <f t="shared" si="86"/>
        <v>1208.2</v>
      </c>
      <c r="D117" s="3"/>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row>
    <row r="118" spans="1:246" s="2" customFormat="1" hidden="1" x14ac:dyDescent="0.25">
      <c r="A118" s="2">
        <v>18</v>
      </c>
      <c r="B118" s="4">
        <f t="shared" ca="1" si="85"/>
        <v>45064</v>
      </c>
      <c r="C118" s="3">
        <f t="shared" si="86"/>
        <v>1202.1916666666666</v>
      </c>
      <c r="D118" s="3"/>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row>
    <row r="119" spans="1:246" s="2" customFormat="1" hidden="1" x14ac:dyDescent="0.25">
      <c r="A119" s="2">
        <v>19</v>
      </c>
      <c r="B119" s="4">
        <f t="shared" ca="1" si="85"/>
        <v>45095</v>
      </c>
      <c r="C119" s="3">
        <f t="shared" si="86"/>
        <v>1196.1833333333334</v>
      </c>
      <c r="D119" s="3"/>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row>
    <row r="120" spans="1:246" s="2" customFormat="1" hidden="1" x14ac:dyDescent="0.25">
      <c r="A120" s="2">
        <v>20</v>
      </c>
      <c r="B120" s="4">
        <f t="shared" ca="1" si="85"/>
        <v>45125</v>
      </c>
      <c r="C120" s="3">
        <f t="shared" si="86"/>
        <v>1190.175</v>
      </c>
      <c r="D120" s="3"/>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row>
    <row r="121" spans="1:246" s="2" customFormat="1" hidden="1" x14ac:dyDescent="0.25">
      <c r="A121" s="2">
        <v>21</v>
      </c>
      <c r="B121" s="4">
        <f t="shared" ca="1" si="85"/>
        <v>45156</v>
      </c>
      <c r="C121" s="3">
        <f t="shared" si="86"/>
        <v>1184.1666666666665</v>
      </c>
      <c r="D121" s="3"/>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row>
    <row r="122" spans="1:246" s="2" customFormat="1" hidden="1" x14ac:dyDescent="0.25">
      <c r="A122" s="2">
        <v>22</v>
      </c>
      <c r="B122" s="4">
        <f t="shared" ca="1" si="85"/>
        <v>45187</v>
      </c>
      <c r="C122" s="3">
        <f t="shared" si="86"/>
        <v>1178.1583333333333</v>
      </c>
      <c r="D122" s="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row>
    <row r="123" spans="1:246" s="2" customFormat="1" hidden="1" x14ac:dyDescent="0.25">
      <c r="A123" s="2">
        <v>23</v>
      </c>
      <c r="B123" s="4">
        <f t="shared" ca="1" si="85"/>
        <v>45217</v>
      </c>
      <c r="C123" s="3">
        <f t="shared" si="86"/>
        <v>1172.1500000000001</v>
      </c>
      <c r="D123" s="3"/>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row>
    <row r="124" spans="1:246" s="2" customFormat="1" hidden="1" x14ac:dyDescent="0.25">
      <c r="A124" s="2">
        <v>24</v>
      </c>
      <c r="B124" s="4">
        <f t="shared" ca="1" si="85"/>
        <v>45248</v>
      </c>
      <c r="C124" s="3">
        <f t="shared" si="86"/>
        <v>1166.1416666666664</v>
      </c>
      <c r="D124" s="3"/>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row>
    <row r="125" spans="1:246" s="2" customFormat="1" hidden="1" x14ac:dyDescent="0.25">
      <c r="A125" s="2">
        <v>25</v>
      </c>
      <c r="B125" s="4">
        <f t="shared" ca="1" si="85"/>
        <v>45278</v>
      </c>
      <c r="C125" s="3">
        <f t="shared" ref="C125:C136" si="87">M42</f>
        <v>1908.1333333333332</v>
      </c>
      <c r="D125" s="3"/>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row>
    <row r="126" spans="1:246" s="2" customFormat="1" hidden="1" x14ac:dyDescent="0.25">
      <c r="A126" s="2">
        <v>26</v>
      </c>
      <c r="B126" s="4">
        <f t="shared" ca="1" si="85"/>
        <v>45309</v>
      </c>
      <c r="C126" s="3">
        <f t="shared" si="87"/>
        <v>1154.125</v>
      </c>
      <c r="D126" s="3"/>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row>
    <row r="127" spans="1:246" s="2" customFormat="1" hidden="1" x14ac:dyDescent="0.25">
      <c r="A127" s="2">
        <v>27</v>
      </c>
      <c r="B127" s="4">
        <f t="shared" ca="1" si="85"/>
        <v>45340</v>
      </c>
      <c r="C127" s="3">
        <f t="shared" si="87"/>
        <v>1148.1166666666663</v>
      </c>
      <c r="D127" s="3"/>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row>
    <row r="128" spans="1:246" s="2" customFormat="1" hidden="1" x14ac:dyDescent="0.25">
      <c r="A128" s="2">
        <v>28</v>
      </c>
      <c r="B128" s="4">
        <f t="shared" ca="1" si="85"/>
        <v>45369</v>
      </c>
      <c r="C128" s="3">
        <f t="shared" si="87"/>
        <v>1142.1083333333331</v>
      </c>
      <c r="D128" s="3"/>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row>
    <row r="129" spans="1:246" s="2" customFormat="1" hidden="1" x14ac:dyDescent="0.25">
      <c r="A129" s="2">
        <v>29</v>
      </c>
      <c r="B129" s="4">
        <f t="shared" ca="1" si="85"/>
        <v>45400</v>
      </c>
      <c r="C129" s="3">
        <f t="shared" si="87"/>
        <v>1136.0999999999999</v>
      </c>
      <c r="D129" s="3"/>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row>
    <row r="130" spans="1:246" s="2" customFormat="1" hidden="1" x14ac:dyDescent="0.25">
      <c r="A130" s="2">
        <v>30</v>
      </c>
      <c r="B130" s="4">
        <f t="shared" ca="1" si="85"/>
        <v>45430</v>
      </c>
      <c r="C130" s="3">
        <f t="shared" si="87"/>
        <v>1130.0916666666665</v>
      </c>
      <c r="D130" s="3"/>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row>
    <row r="131" spans="1:246" s="2" customFormat="1" hidden="1" x14ac:dyDescent="0.25">
      <c r="A131" s="2">
        <v>31</v>
      </c>
      <c r="B131" s="4">
        <f t="shared" ca="1" si="85"/>
        <v>45461</v>
      </c>
      <c r="C131" s="3">
        <f t="shared" si="87"/>
        <v>1124.083333333333</v>
      </c>
      <c r="D131" s="3"/>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row>
    <row r="132" spans="1:246" s="2" customFormat="1" hidden="1" x14ac:dyDescent="0.25">
      <c r="A132" s="2">
        <v>32</v>
      </c>
      <c r="B132" s="4">
        <f t="shared" ca="1" si="85"/>
        <v>45491</v>
      </c>
      <c r="C132" s="3">
        <f t="shared" si="87"/>
        <v>1118.0749999999998</v>
      </c>
      <c r="D132" s="3"/>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row>
    <row r="133" spans="1:246" s="2" customFormat="1" hidden="1" x14ac:dyDescent="0.25">
      <c r="A133" s="2">
        <v>33</v>
      </c>
      <c r="B133" s="4">
        <f t="shared" ca="1" si="85"/>
        <v>45522</v>
      </c>
      <c r="C133" s="3">
        <f t="shared" si="87"/>
        <v>1112.0666666666664</v>
      </c>
      <c r="D133" s="3"/>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row>
    <row r="134" spans="1:246" s="2" customFormat="1" hidden="1" x14ac:dyDescent="0.25">
      <c r="A134" s="2">
        <v>34</v>
      </c>
      <c r="B134" s="4">
        <f t="shared" ca="1" si="85"/>
        <v>45553</v>
      </c>
      <c r="C134" s="3">
        <f t="shared" si="87"/>
        <v>1106.0583333333329</v>
      </c>
      <c r="D134" s="3"/>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row>
    <row r="135" spans="1:246" s="2" customFormat="1" hidden="1" x14ac:dyDescent="0.25">
      <c r="A135" s="2">
        <v>35</v>
      </c>
      <c r="B135" s="4">
        <f t="shared" ca="1" si="85"/>
        <v>45583</v>
      </c>
      <c r="C135" s="3">
        <f t="shared" si="87"/>
        <v>1100.0499999999997</v>
      </c>
      <c r="D135" s="3"/>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row>
    <row r="136" spans="1:246" s="2" customFormat="1" hidden="1" x14ac:dyDescent="0.25">
      <c r="A136" s="2">
        <v>36</v>
      </c>
      <c r="B136" s="4">
        <f t="shared" ca="1" si="85"/>
        <v>45614</v>
      </c>
      <c r="C136" s="3">
        <f t="shared" si="87"/>
        <v>1094.0416666666663</v>
      </c>
      <c r="D136" s="3"/>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row>
    <row r="137" spans="1:246" s="2" customFormat="1" hidden="1" x14ac:dyDescent="0.25">
      <c r="A137" s="2">
        <v>37</v>
      </c>
      <c r="B137" s="4">
        <f t="shared" ca="1" si="85"/>
        <v>45644</v>
      </c>
      <c r="C137" s="3">
        <f t="shared" ref="C137:C148" si="88">Q42</f>
        <v>1780.0333333333328</v>
      </c>
      <c r="D137" s="3"/>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row>
    <row r="138" spans="1:246" s="2" customFormat="1" hidden="1" x14ac:dyDescent="0.25">
      <c r="A138" s="2">
        <v>38</v>
      </c>
      <c r="B138" s="4">
        <f t="shared" ca="1" si="85"/>
        <v>45675</v>
      </c>
      <c r="C138" s="3">
        <f t="shared" si="88"/>
        <v>1082.0249999999996</v>
      </c>
      <c r="D138" s="3"/>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row>
    <row r="139" spans="1:246" s="2" customFormat="1" hidden="1" x14ac:dyDescent="0.25">
      <c r="A139" s="2">
        <v>39</v>
      </c>
      <c r="B139" s="4">
        <f t="shared" ca="1" si="85"/>
        <v>45706</v>
      </c>
      <c r="C139" s="3">
        <f t="shared" si="88"/>
        <v>1076.0166666666662</v>
      </c>
      <c r="D139" s="3"/>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row>
    <row r="140" spans="1:246" s="2" customFormat="1" hidden="1" x14ac:dyDescent="0.25">
      <c r="A140" s="2">
        <v>40</v>
      </c>
      <c r="B140" s="4">
        <f t="shared" ca="1" si="85"/>
        <v>45734</v>
      </c>
      <c r="C140" s="3">
        <f t="shared" si="88"/>
        <v>1070.0083333333328</v>
      </c>
      <c r="D140" s="3"/>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row>
    <row r="141" spans="1:246" s="2" customFormat="1" hidden="1" x14ac:dyDescent="0.25">
      <c r="A141" s="2">
        <v>41</v>
      </c>
      <c r="B141" s="4">
        <f t="shared" ca="1" si="85"/>
        <v>45765</v>
      </c>
      <c r="C141" s="3">
        <f t="shared" si="88"/>
        <v>1063.9999999999995</v>
      </c>
      <c r="D141" s="3"/>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row>
    <row r="142" spans="1:246" s="2" customFormat="1" hidden="1" x14ac:dyDescent="0.25">
      <c r="A142" s="2">
        <v>42</v>
      </c>
      <c r="B142" s="4">
        <f t="shared" ca="1" si="85"/>
        <v>45795</v>
      </c>
      <c r="C142" s="3">
        <f t="shared" si="88"/>
        <v>1057.9916666666661</v>
      </c>
      <c r="D142" s="3"/>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row>
    <row r="143" spans="1:246" s="2" customFormat="1" hidden="1" x14ac:dyDescent="0.25">
      <c r="A143" s="2">
        <v>43</v>
      </c>
      <c r="B143" s="4">
        <f t="shared" ca="1" si="85"/>
        <v>45826</v>
      </c>
      <c r="C143" s="3">
        <f t="shared" si="88"/>
        <v>1051.9833333333327</v>
      </c>
      <c r="D143" s="3"/>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row>
    <row r="144" spans="1:246" s="2" customFormat="1" hidden="1" x14ac:dyDescent="0.25">
      <c r="A144" s="2">
        <v>44</v>
      </c>
      <c r="B144" s="4">
        <f t="shared" ca="1" si="85"/>
        <v>45856</v>
      </c>
      <c r="C144" s="3">
        <f t="shared" si="88"/>
        <v>1045.9749999999995</v>
      </c>
      <c r="D144" s="3"/>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row>
    <row r="145" spans="1:246" s="2" customFormat="1" hidden="1" x14ac:dyDescent="0.25">
      <c r="A145" s="2">
        <v>45</v>
      </c>
      <c r="B145" s="4">
        <f t="shared" ca="1" si="85"/>
        <v>45887</v>
      </c>
      <c r="C145" s="3">
        <f t="shared" si="88"/>
        <v>1039.966666666666</v>
      </c>
      <c r="D145" s="3"/>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row>
    <row r="146" spans="1:246" s="2" customFormat="1" hidden="1" x14ac:dyDescent="0.25">
      <c r="A146" s="2">
        <v>46</v>
      </c>
      <c r="B146" s="4">
        <f t="shared" ca="1" si="85"/>
        <v>45918</v>
      </c>
      <c r="C146" s="3">
        <f t="shared" si="88"/>
        <v>1033.9583333333326</v>
      </c>
      <c r="D146" s="3"/>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row>
    <row r="147" spans="1:246" s="2" customFormat="1" hidden="1" x14ac:dyDescent="0.25">
      <c r="A147" s="2">
        <v>47</v>
      </c>
      <c r="B147" s="4">
        <f t="shared" ca="1" si="85"/>
        <v>45948</v>
      </c>
      <c r="C147" s="3">
        <f t="shared" si="88"/>
        <v>1027.9499999999994</v>
      </c>
      <c r="D147" s="3"/>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row>
    <row r="148" spans="1:246" s="2" customFormat="1" hidden="1" x14ac:dyDescent="0.25">
      <c r="A148" s="2">
        <v>48</v>
      </c>
      <c r="B148" s="4">
        <f t="shared" ca="1" si="85"/>
        <v>45979</v>
      </c>
      <c r="C148" s="3">
        <f t="shared" si="88"/>
        <v>1021.9416666666659</v>
      </c>
      <c r="D148" s="3"/>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row>
    <row r="149" spans="1:246" s="2" customFormat="1" hidden="1" x14ac:dyDescent="0.25">
      <c r="A149" s="2">
        <v>49</v>
      </c>
      <c r="B149" s="4">
        <f t="shared" ca="1" si="85"/>
        <v>46009</v>
      </c>
      <c r="C149" s="3">
        <f t="shared" ref="C149:C160" si="89">U42</f>
        <v>1651.933333333332</v>
      </c>
      <c r="D149" s="3"/>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row>
    <row r="150" spans="1:246" s="2" customFormat="1" hidden="1" x14ac:dyDescent="0.25">
      <c r="A150" s="2">
        <v>50</v>
      </c>
      <c r="B150" s="4">
        <f t="shared" ca="1" si="85"/>
        <v>46040</v>
      </c>
      <c r="C150" s="3">
        <f t="shared" si="89"/>
        <v>1009.9249999999993</v>
      </c>
      <c r="D150" s="3"/>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row>
    <row r="151" spans="1:246" s="2" customFormat="1" hidden="1" x14ac:dyDescent="0.25">
      <c r="A151" s="2">
        <v>51</v>
      </c>
      <c r="B151" s="4">
        <f t="shared" ca="1" si="85"/>
        <v>46071</v>
      </c>
      <c r="C151" s="3">
        <f t="shared" si="89"/>
        <v>1003.9166666666658</v>
      </c>
      <c r="D151" s="3"/>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row>
    <row r="152" spans="1:246" s="2" customFormat="1" hidden="1" x14ac:dyDescent="0.25">
      <c r="A152" s="2">
        <v>52</v>
      </c>
      <c r="B152" s="4">
        <f t="shared" ca="1" si="85"/>
        <v>46099</v>
      </c>
      <c r="C152" s="3">
        <f t="shared" si="89"/>
        <v>997.90833333333262</v>
      </c>
      <c r="D152" s="3"/>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row>
    <row r="153" spans="1:246" s="2" customFormat="1" hidden="1" x14ac:dyDescent="0.25">
      <c r="A153" s="2">
        <v>53</v>
      </c>
      <c r="B153" s="4">
        <f t="shared" ca="1" si="85"/>
        <v>46130</v>
      </c>
      <c r="C153" s="3">
        <f t="shared" si="89"/>
        <v>991.89999999999918</v>
      </c>
      <c r="D153" s="3"/>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row>
    <row r="154" spans="1:246" s="2" customFormat="1" hidden="1" x14ac:dyDescent="0.25">
      <c r="A154" s="2">
        <v>54</v>
      </c>
      <c r="B154" s="4">
        <f t="shared" ca="1" si="85"/>
        <v>46160</v>
      </c>
      <c r="C154" s="3">
        <f t="shared" si="89"/>
        <v>985.89166666666586</v>
      </c>
      <c r="D154" s="3"/>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row>
    <row r="155" spans="1:246" s="2" customFormat="1" hidden="1" x14ac:dyDescent="0.25">
      <c r="A155" s="2">
        <v>55</v>
      </c>
      <c r="B155" s="4">
        <f t="shared" ca="1" si="85"/>
        <v>46191</v>
      </c>
      <c r="C155" s="3">
        <f t="shared" si="89"/>
        <v>979.88333333333253</v>
      </c>
      <c r="D155" s="3"/>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row>
    <row r="156" spans="1:246" s="2" customFormat="1" hidden="1" x14ac:dyDescent="0.25">
      <c r="A156" s="2">
        <v>56</v>
      </c>
      <c r="B156" s="4">
        <f t="shared" ca="1" si="85"/>
        <v>46221</v>
      </c>
      <c r="C156" s="3">
        <f t="shared" si="89"/>
        <v>973.87499999999909</v>
      </c>
      <c r="D156" s="3"/>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row>
    <row r="157" spans="1:246" s="2" customFormat="1" hidden="1" x14ac:dyDescent="0.25">
      <c r="A157" s="2">
        <v>57</v>
      </c>
      <c r="B157" s="4">
        <f t="shared" ca="1" si="85"/>
        <v>46252</v>
      </c>
      <c r="C157" s="3">
        <f t="shared" si="89"/>
        <v>967.86666666666576</v>
      </c>
      <c r="D157" s="3"/>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row>
    <row r="158" spans="1:246" s="2" customFormat="1" hidden="1" x14ac:dyDescent="0.25">
      <c r="A158" s="2">
        <v>58</v>
      </c>
      <c r="B158" s="4">
        <f t="shared" ca="1" si="85"/>
        <v>46283</v>
      </c>
      <c r="C158" s="3">
        <f t="shared" si="89"/>
        <v>961.85833333333244</v>
      </c>
      <c r="D158" s="3"/>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row>
    <row r="159" spans="1:246" s="2" customFormat="1" hidden="1" x14ac:dyDescent="0.25">
      <c r="A159" s="2">
        <v>59</v>
      </c>
      <c r="B159" s="4">
        <f t="shared" ca="1" si="85"/>
        <v>46313</v>
      </c>
      <c r="C159" s="3">
        <f t="shared" si="89"/>
        <v>955.849999999999</v>
      </c>
      <c r="D159" s="3"/>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row>
    <row r="160" spans="1:246" s="2" customFormat="1" hidden="1" x14ac:dyDescent="0.25">
      <c r="A160" s="2">
        <v>60</v>
      </c>
      <c r="B160" s="4">
        <f t="shared" ca="1" si="85"/>
        <v>46344</v>
      </c>
      <c r="C160" s="3">
        <f t="shared" si="89"/>
        <v>949.84166666666567</v>
      </c>
      <c r="D160" s="3"/>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row>
    <row r="161" spans="1:246" s="2" customFormat="1" hidden="1" x14ac:dyDescent="0.25">
      <c r="A161" s="2">
        <v>61</v>
      </c>
      <c r="B161" s="4">
        <f t="shared" ca="1" si="85"/>
        <v>46374</v>
      </c>
      <c r="C161" s="3">
        <f t="shared" ref="C161:C172" si="90">Y42</f>
        <v>1523.8333333333317</v>
      </c>
      <c r="D161" s="3"/>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row>
    <row r="162" spans="1:246" s="2" customFormat="1" hidden="1" x14ac:dyDescent="0.25">
      <c r="A162" s="2">
        <v>62</v>
      </c>
      <c r="B162" s="4">
        <f t="shared" ca="1" si="85"/>
        <v>46405</v>
      </c>
      <c r="C162" s="3">
        <f t="shared" si="90"/>
        <v>937.82499999999891</v>
      </c>
      <c r="D162" s="3"/>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row>
    <row r="163" spans="1:246" s="2" customFormat="1" hidden="1" x14ac:dyDescent="0.25">
      <c r="A163" s="2">
        <v>63</v>
      </c>
      <c r="B163" s="4">
        <f t="shared" ca="1" si="85"/>
        <v>46436</v>
      </c>
      <c r="C163" s="3">
        <f t="shared" si="90"/>
        <v>931.8166666666657</v>
      </c>
      <c r="D163" s="3"/>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row>
    <row r="164" spans="1:246" s="2" customFormat="1" hidden="1" x14ac:dyDescent="0.25">
      <c r="A164" s="2">
        <v>64</v>
      </c>
      <c r="B164" s="4">
        <f t="shared" ca="1" si="85"/>
        <v>46464</v>
      </c>
      <c r="C164" s="3">
        <f t="shared" si="90"/>
        <v>925.80833333333226</v>
      </c>
      <c r="D164" s="3"/>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row>
    <row r="165" spans="1:246" s="2" customFormat="1" hidden="1" x14ac:dyDescent="0.25">
      <c r="A165" s="2">
        <v>65</v>
      </c>
      <c r="B165" s="4">
        <f t="shared" ca="1" si="85"/>
        <v>46495</v>
      </c>
      <c r="C165" s="3">
        <f t="shared" si="90"/>
        <v>919.79999999999893</v>
      </c>
      <c r="D165" s="3"/>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row>
    <row r="166" spans="1:246" s="2" customFormat="1" hidden="1" x14ac:dyDescent="0.25">
      <c r="A166" s="2">
        <v>66</v>
      </c>
      <c r="B166" s="4">
        <f t="shared" ca="1" si="85"/>
        <v>46525</v>
      </c>
      <c r="C166" s="3">
        <f t="shared" si="90"/>
        <v>913.79166666666561</v>
      </c>
      <c r="D166" s="3"/>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row>
    <row r="167" spans="1:246" s="2" customFormat="1" hidden="1" x14ac:dyDescent="0.25">
      <c r="A167" s="2">
        <v>67</v>
      </c>
      <c r="B167" s="4">
        <f t="shared" ref="B167:B230" ca="1" si="91">EDATE(B166,1)</f>
        <v>46556</v>
      </c>
      <c r="C167" s="3">
        <f t="shared" si="90"/>
        <v>907.78333333333239</v>
      </c>
      <c r="D167" s="3"/>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row>
    <row r="168" spans="1:246" s="2" customFormat="1" hidden="1" x14ac:dyDescent="0.25">
      <c r="A168" s="2">
        <v>68</v>
      </c>
      <c r="B168" s="4">
        <f t="shared" ca="1" si="91"/>
        <v>46586</v>
      </c>
      <c r="C168" s="3">
        <f t="shared" si="90"/>
        <v>901.77499999999895</v>
      </c>
      <c r="D168" s="3"/>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row>
    <row r="169" spans="1:246" s="2" customFormat="1" hidden="1" x14ac:dyDescent="0.25">
      <c r="A169" s="2">
        <v>69</v>
      </c>
      <c r="B169" s="4">
        <f t="shared" ca="1" si="91"/>
        <v>46617</v>
      </c>
      <c r="C169" s="3">
        <f t="shared" si="90"/>
        <v>895.76666666666574</v>
      </c>
      <c r="D169" s="3"/>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row>
    <row r="170" spans="1:246" s="2" customFormat="1" hidden="1" x14ac:dyDescent="0.25">
      <c r="A170" s="2">
        <v>70</v>
      </c>
      <c r="B170" s="4">
        <f t="shared" ca="1" si="91"/>
        <v>46648</v>
      </c>
      <c r="C170" s="3">
        <f t="shared" si="90"/>
        <v>889.7583333333323</v>
      </c>
      <c r="D170" s="3"/>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row>
    <row r="171" spans="1:246" s="2" customFormat="1" hidden="1" x14ac:dyDescent="0.25">
      <c r="A171" s="2">
        <v>71</v>
      </c>
      <c r="B171" s="4">
        <f t="shared" ca="1" si="91"/>
        <v>46678</v>
      </c>
      <c r="C171" s="3">
        <f t="shared" si="90"/>
        <v>883.74999999999909</v>
      </c>
      <c r="D171" s="3"/>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row>
    <row r="172" spans="1:246" s="2" customFormat="1" hidden="1" x14ac:dyDescent="0.25">
      <c r="A172" s="2">
        <v>72</v>
      </c>
      <c r="B172" s="4">
        <f t="shared" ca="1" si="91"/>
        <v>46709</v>
      </c>
      <c r="C172" s="3">
        <f t="shared" si="90"/>
        <v>877.74166666666565</v>
      </c>
      <c r="D172" s="3"/>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row>
    <row r="173" spans="1:246" s="2" customFormat="1" hidden="1" x14ac:dyDescent="0.25">
      <c r="A173" s="2">
        <v>73</v>
      </c>
      <c r="B173" s="4">
        <f t="shared" ca="1" si="91"/>
        <v>46739</v>
      </c>
      <c r="C173" s="3">
        <f t="shared" ref="C173:C184" si="92">AC42</f>
        <v>1395.7333333333318</v>
      </c>
      <c r="D173" s="3"/>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row>
    <row r="174" spans="1:246" s="2" customFormat="1" hidden="1" x14ac:dyDescent="0.25">
      <c r="A174" s="2">
        <v>74</v>
      </c>
      <c r="B174" s="4">
        <f t="shared" ca="1" si="91"/>
        <v>46770</v>
      </c>
      <c r="C174" s="3">
        <f t="shared" si="92"/>
        <v>865.724999999999</v>
      </c>
      <c r="D174" s="3"/>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row>
    <row r="175" spans="1:246" s="2" customFormat="1" hidden="1" x14ac:dyDescent="0.25">
      <c r="A175" s="2">
        <v>75</v>
      </c>
      <c r="B175" s="4">
        <f t="shared" ca="1" si="91"/>
        <v>46801</v>
      </c>
      <c r="C175" s="3">
        <f t="shared" si="92"/>
        <v>859.71666666666579</v>
      </c>
      <c r="D175" s="3"/>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row>
    <row r="176" spans="1:246" s="2" customFormat="1" hidden="1" x14ac:dyDescent="0.25">
      <c r="A176" s="2">
        <v>76</v>
      </c>
      <c r="B176" s="4">
        <f t="shared" ca="1" si="91"/>
        <v>46830</v>
      </c>
      <c r="C176" s="3">
        <f t="shared" si="92"/>
        <v>853.70833333333235</v>
      </c>
      <c r="D176" s="3"/>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row>
    <row r="177" spans="1:246" s="2" customFormat="1" hidden="1" x14ac:dyDescent="0.25">
      <c r="A177" s="2">
        <v>77</v>
      </c>
      <c r="B177" s="4">
        <f t="shared" ca="1" si="91"/>
        <v>46861</v>
      </c>
      <c r="C177" s="3">
        <f t="shared" si="92"/>
        <v>847.69999999999914</v>
      </c>
      <c r="D177" s="3"/>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row>
    <row r="178" spans="1:246" s="2" customFormat="1" hidden="1" x14ac:dyDescent="0.25">
      <c r="A178" s="2">
        <v>78</v>
      </c>
      <c r="B178" s="4">
        <f t="shared" ca="1" si="91"/>
        <v>46891</v>
      </c>
      <c r="C178" s="3">
        <f t="shared" si="92"/>
        <v>841.69166666666581</v>
      </c>
      <c r="D178" s="3"/>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row>
    <row r="179" spans="1:246" s="2" customFormat="1" hidden="1" x14ac:dyDescent="0.25">
      <c r="A179" s="2">
        <v>79</v>
      </c>
      <c r="B179" s="4">
        <f t="shared" ca="1" si="91"/>
        <v>46922</v>
      </c>
      <c r="C179" s="3">
        <f t="shared" si="92"/>
        <v>835.68333333333248</v>
      </c>
      <c r="D179" s="3"/>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row>
    <row r="180" spans="1:246" s="2" customFormat="1" hidden="1" x14ac:dyDescent="0.25">
      <c r="A180" s="2">
        <v>80</v>
      </c>
      <c r="B180" s="4">
        <f t="shared" ca="1" si="91"/>
        <v>46952</v>
      </c>
      <c r="C180" s="3">
        <f t="shared" si="92"/>
        <v>829.67499999999916</v>
      </c>
      <c r="D180" s="3"/>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row>
    <row r="181" spans="1:246" s="2" customFormat="1" hidden="1" x14ac:dyDescent="0.25">
      <c r="A181" s="2">
        <v>81</v>
      </c>
      <c r="B181" s="4">
        <f t="shared" ca="1" si="91"/>
        <v>46983</v>
      </c>
      <c r="C181" s="3">
        <f t="shared" si="92"/>
        <v>823.66666666666583</v>
      </c>
      <c r="D181" s="3"/>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row>
    <row r="182" spans="1:246" s="2" customFormat="1" hidden="1" x14ac:dyDescent="0.25">
      <c r="A182" s="2">
        <v>82</v>
      </c>
      <c r="B182" s="4">
        <f t="shared" ca="1" si="91"/>
        <v>47014</v>
      </c>
      <c r="C182" s="3">
        <f t="shared" si="92"/>
        <v>817.65833333333251</v>
      </c>
      <c r="D182" s="3"/>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row>
    <row r="183" spans="1:246" s="2" customFormat="1" hidden="1" x14ac:dyDescent="0.25">
      <c r="A183" s="2">
        <v>83</v>
      </c>
      <c r="B183" s="4">
        <f t="shared" ca="1" si="91"/>
        <v>47044</v>
      </c>
      <c r="C183" s="3">
        <f t="shared" si="92"/>
        <v>811.64999999999918</v>
      </c>
      <c r="D183" s="3"/>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row>
    <row r="184" spans="1:246" s="2" customFormat="1" hidden="1" x14ac:dyDescent="0.25">
      <c r="A184" s="2">
        <v>84</v>
      </c>
      <c r="B184" s="4">
        <f t="shared" ca="1" si="91"/>
        <v>47075</v>
      </c>
      <c r="C184" s="3">
        <f t="shared" si="92"/>
        <v>805.64166666666586</v>
      </c>
      <c r="D184" s="3"/>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row>
    <row r="185" spans="1:246" s="2" customFormat="1" hidden="1" x14ac:dyDescent="0.25">
      <c r="A185" s="2">
        <v>85</v>
      </c>
      <c r="B185" s="4">
        <f t="shared" ca="1" si="91"/>
        <v>47105</v>
      </c>
      <c r="C185" s="3">
        <f t="shared" ref="C185:C196" si="93">E57</f>
        <v>1267.6333333333318</v>
      </c>
      <c r="D185" s="3"/>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row>
    <row r="186" spans="1:246" s="2" customFormat="1" hidden="1" x14ac:dyDescent="0.25">
      <c r="A186" s="2">
        <v>86</v>
      </c>
      <c r="B186" s="4">
        <f t="shared" ca="1" si="91"/>
        <v>47136</v>
      </c>
      <c r="C186" s="3">
        <f t="shared" si="93"/>
        <v>793.6249999999992</v>
      </c>
      <c r="D186" s="3"/>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row>
    <row r="187" spans="1:246" s="2" customFormat="1" hidden="1" x14ac:dyDescent="0.25">
      <c r="A187" s="2">
        <v>87</v>
      </c>
      <c r="B187" s="4">
        <f t="shared" ca="1" si="91"/>
        <v>47167</v>
      </c>
      <c r="C187" s="3">
        <f t="shared" si="93"/>
        <v>787.61666666666588</v>
      </c>
      <c r="D187" s="3"/>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row>
    <row r="188" spans="1:246" s="2" customFormat="1" hidden="1" x14ac:dyDescent="0.25">
      <c r="A188" s="2">
        <v>88</v>
      </c>
      <c r="B188" s="4">
        <f t="shared" ca="1" si="91"/>
        <v>47195</v>
      </c>
      <c r="C188" s="3">
        <f t="shared" si="93"/>
        <v>781.60833333333255</v>
      </c>
      <c r="D188" s="3"/>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row>
    <row r="189" spans="1:246" s="2" customFormat="1" hidden="1" x14ac:dyDescent="0.25">
      <c r="A189" s="2">
        <v>89</v>
      </c>
      <c r="B189" s="4">
        <f t="shared" ca="1" si="91"/>
        <v>47226</v>
      </c>
      <c r="C189" s="3">
        <f t="shared" si="93"/>
        <v>775.59999999999923</v>
      </c>
      <c r="D189" s="3"/>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row>
    <row r="190" spans="1:246" s="2" customFormat="1" hidden="1" x14ac:dyDescent="0.25">
      <c r="A190" s="2">
        <v>90</v>
      </c>
      <c r="B190" s="4">
        <f t="shared" ca="1" si="91"/>
        <v>47256</v>
      </c>
      <c r="C190" s="3">
        <f t="shared" si="93"/>
        <v>769.59166666666601</v>
      </c>
      <c r="D190" s="3"/>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row>
    <row r="191" spans="1:246" s="2" customFormat="1" hidden="1" x14ac:dyDescent="0.25">
      <c r="A191" s="2">
        <v>91</v>
      </c>
      <c r="B191" s="4">
        <f t="shared" ca="1" si="91"/>
        <v>47287</v>
      </c>
      <c r="C191" s="3">
        <f t="shared" si="93"/>
        <v>763.58333333333258</v>
      </c>
      <c r="D191" s="3"/>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row>
    <row r="192" spans="1:246" s="2" customFormat="1" hidden="1" x14ac:dyDescent="0.25">
      <c r="A192" s="2">
        <v>92</v>
      </c>
      <c r="B192" s="4">
        <f t="shared" ca="1" si="91"/>
        <v>47317</v>
      </c>
      <c r="C192" s="3">
        <f t="shared" si="93"/>
        <v>757.57499999999936</v>
      </c>
      <c r="D192" s="3"/>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row>
    <row r="193" spans="1:246" s="2" customFormat="1" hidden="1" x14ac:dyDescent="0.25">
      <c r="A193" s="2">
        <v>93</v>
      </c>
      <c r="B193" s="4">
        <f t="shared" ca="1" si="91"/>
        <v>47348</v>
      </c>
      <c r="C193" s="3">
        <f t="shared" si="93"/>
        <v>751.56666666666592</v>
      </c>
      <c r="D193" s="3"/>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row>
    <row r="194" spans="1:246" s="2" customFormat="1" hidden="1" x14ac:dyDescent="0.25">
      <c r="A194" s="2">
        <v>94</v>
      </c>
      <c r="B194" s="4">
        <f t="shared" ca="1" si="91"/>
        <v>47379</v>
      </c>
      <c r="C194" s="3">
        <f t="shared" si="93"/>
        <v>745.5583333333326</v>
      </c>
      <c r="D194" s="3"/>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row>
    <row r="195" spans="1:246" s="2" customFormat="1" hidden="1" x14ac:dyDescent="0.25">
      <c r="A195" s="2">
        <v>95</v>
      </c>
      <c r="B195" s="4">
        <f t="shared" ca="1" si="91"/>
        <v>47409</v>
      </c>
      <c r="C195" s="3">
        <f t="shared" si="93"/>
        <v>739.54999999999927</v>
      </c>
      <c r="D195" s="3"/>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row>
    <row r="196" spans="1:246" s="2" customFormat="1" hidden="1" x14ac:dyDescent="0.25">
      <c r="A196" s="2">
        <v>96</v>
      </c>
      <c r="B196" s="4">
        <f t="shared" ca="1" si="91"/>
        <v>47440</v>
      </c>
      <c r="C196" s="3">
        <f t="shared" si="93"/>
        <v>733.54166666666595</v>
      </c>
      <c r="D196" s="3"/>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row>
    <row r="197" spans="1:246" s="2" customFormat="1" hidden="1" x14ac:dyDescent="0.25">
      <c r="A197" s="2">
        <v>97</v>
      </c>
      <c r="B197" s="4">
        <f t="shared" ca="1" si="91"/>
        <v>47470</v>
      </c>
      <c r="C197" s="3">
        <f t="shared" ref="C197:C208" si="94">I57</f>
        <v>1139.5333333333319</v>
      </c>
      <c r="D197" s="3"/>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row>
    <row r="198" spans="1:246" s="2" customFormat="1" hidden="1" x14ac:dyDescent="0.25">
      <c r="A198" s="2">
        <v>98</v>
      </c>
      <c r="B198" s="4">
        <f t="shared" ca="1" si="91"/>
        <v>47501</v>
      </c>
      <c r="C198" s="3">
        <f t="shared" si="94"/>
        <v>721.5249999999993</v>
      </c>
      <c r="D198" s="3"/>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row>
    <row r="199" spans="1:246" s="2" customFormat="1" hidden="1" x14ac:dyDescent="0.25">
      <c r="A199" s="2">
        <v>99</v>
      </c>
      <c r="B199" s="4">
        <f t="shared" ca="1" si="91"/>
        <v>47532</v>
      </c>
      <c r="C199" s="3">
        <f t="shared" si="94"/>
        <v>715.51666666666597</v>
      </c>
      <c r="D199" s="3"/>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row>
    <row r="200" spans="1:246" s="2" customFormat="1" hidden="1" x14ac:dyDescent="0.25">
      <c r="A200" s="2">
        <v>100</v>
      </c>
      <c r="B200" s="4">
        <f t="shared" ca="1" si="91"/>
        <v>47560</v>
      </c>
      <c r="C200" s="3">
        <f t="shared" si="94"/>
        <v>709.50833333333264</v>
      </c>
      <c r="D200" s="3"/>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row>
    <row r="201" spans="1:246" s="2" customFormat="1" hidden="1" x14ac:dyDescent="0.25">
      <c r="A201" s="2">
        <v>101</v>
      </c>
      <c r="B201" s="4">
        <f t="shared" ca="1" si="91"/>
        <v>47591</v>
      </c>
      <c r="C201" s="3">
        <f t="shared" si="94"/>
        <v>703.49999999999932</v>
      </c>
      <c r="D201" s="3"/>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row>
    <row r="202" spans="1:246" s="2" customFormat="1" hidden="1" x14ac:dyDescent="0.25">
      <c r="A202" s="2">
        <v>102</v>
      </c>
      <c r="B202" s="4">
        <f t="shared" ca="1" si="91"/>
        <v>47621</v>
      </c>
      <c r="C202" s="3">
        <f t="shared" si="94"/>
        <v>697.49166666666588</v>
      </c>
      <c r="D202" s="3"/>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row>
    <row r="203" spans="1:246" s="2" customFormat="1" hidden="1" x14ac:dyDescent="0.25">
      <c r="A203" s="2">
        <v>103</v>
      </c>
      <c r="B203" s="4">
        <f t="shared" ca="1" si="91"/>
        <v>47652</v>
      </c>
      <c r="C203" s="3">
        <f t="shared" si="94"/>
        <v>691.48333333333255</v>
      </c>
      <c r="D203" s="3"/>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row>
    <row r="204" spans="1:246" s="2" customFormat="1" hidden="1" x14ac:dyDescent="0.25">
      <c r="A204" s="2">
        <v>104</v>
      </c>
      <c r="B204" s="4">
        <f t="shared" ca="1" si="91"/>
        <v>47682</v>
      </c>
      <c r="C204" s="3">
        <f t="shared" si="94"/>
        <v>685.47499999999923</v>
      </c>
      <c r="D204" s="3"/>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row>
    <row r="205" spans="1:246" s="2" customFormat="1" hidden="1" x14ac:dyDescent="0.25">
      <c r="A205" s="2">
        <v>105</v>
      </c>
      <c r="B205" s="4">
        <f t="shared" ca="1" si="91"/>
        <v>47713</v>
      </c>
      <c r="C205" s="3">
        <f t="shared" si="94"/>
        <v>679.4666666666659</v>
      </c>
      <c r="D205" s="3"/>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row>
    <row r="206" spans="1:246" s="2" customFormat="1" hidden="1" x14ac:dyDescent="0.25">
      <c r="A206" s="2">
        <v>106</v>
      </c>
      <c r="B206" s="4">
        <f t="shared" ca="1" si="91"/>
        <v>47744</v>
      </c>
      <c r="C206" s="3">
        <f t="shared" si="94"/>
        <v>673.45833333333258</v>
      </c>
      <c r="D206" s="3"/>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row>
    <row r="207" spans="1:246" s="2" customFormat="1" hidden="1" x14ac:dyDescent="0.25">
      <c r="A207" s="2">
        <v>107</v>
      </c>
      <c r="B207" s="4">
        <f t="shared" ca="1" si="91"/>
        <v>47774</v>
      </c>
      <c r="C207" s="3">
        <f t="shared" si="94"/>
        <v>667.44999999999925</v>
      </c>
      <c r="D207" s="3"/>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row>
    <row r="208" spans="1:246" s="2" customFormat="1" hidden="1" x14ac:dyDescent="0.25">
      <c r="A208" s="2">
        <v>108</v>
      </c>
      <c r="B208" s="4">
        <f t="shared" ca="1" si="91"/>
        <v>47805</v>
      </c>
      <c r="C208" s="3">
        <f t="shared" si="94"/>
        <v>661.44166666666592</v>
      </c>
      <c r="D208" s="3"/>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row>
    <row r="209" spans="1:246" s="2" customFormat="1" hidden="1" x14ac:dyDescent="0.25">
      <c r="A209" s="2">
        <v>109</v>
      </c>
      <c r="B209" s="4">
        <f t="shared" ca="1" si="91"/>
        <v>47835</v>
      </c>
      <c r="C209" s="3">
        <f t="shared" ref="C209:C220" si="95">M57</f>
        <v>1011.433333333332</v>
      </c>
      <c r="D209" s="3"/>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row>
    <row r="210" spans="1:246" s="2" customFormat="1" hidden="1" x14ac:dyDescent="0.25">
      <c r="A210" s="2">
        <v>110</v>
      </c>
      <c r="B210" s="4">
        <f t="shared" ca="1" si="91"/>
        <v>47866</v>
      </c>
      <c r="C210" s="3">
        <f t="shared" si="95"/>
        <v>649.42499999999927</v>
      </c>
      <c r="D210" s="3"/>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row>
    <row r="211" spans="1:246" s="2" customFormat="1" hidden="1" x14ac:dyDescent="0.25">
      <c r="A211" s="2">
        <v>111</v>
      </c>
      <c r="B211" s="4">
        <f t="shared" ca="1" si="91"/>
        <v>47897</v>
      </c>
      <c r="C211" s="3">
        <f t="shared" si="95"/>
        <v>643.41666666666595</v>
      </c>
      <c r="D211" s="3"/>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row>
    <row r="212" spans="1:246" s="2" customFormat="1" hidden="1" x14ac:dyDescent="0.25">
      <c r="A212" s="2">
        <v>112</v>
      </c>
      <c r="B212" s="4">
        <f t="shared" ca="1" si="91"/>
        <v>47925</v>
      </c>
      <c r="C212" s="3">
        <f t="shared" si="95"/>
        <v>637.40833333333262</v>
      </c>
      <c r="D212" s="3"/>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2" customFormat="1" hidden="1" x14ac:dyDescent="0.25">
      <c r="A213" s="2">
        <v>113</v>
      </c>
      <c r="B213" s="4">
        <f t="shared" ca="1" si="91"/>
        <v>47956</v>
      </c>
      <c r="C213" s="3">
        <f t="shared" si="95"/>
        <v>631.3999999999993</v>
      </c>
      <c r="D213" s="3"/>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row>
    <row r="214" spans="1:246" s="2" customFormat="1" hidden="1" x14ac:dyDescent="0.25">
      <c r="A214" s="2">
        <v>114</v>
      </c>
      <c r="B214" s="4">
        <f t="shared" ca="1" si="91"/>
        <v>47986</v>
      </c>
      <c r="C214" s="3">
        <f t="shared" si="95"/>
        <v>625.39166666666597</v>
      </c>
      <c r="D214" s="3"/>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row>
    <row r="215" spans="1:246" s="2" customFormat="1" hidden="1" x14ac:dyDescent="0.25">
      <c r="A215" s="2">
        <v>115</v>
      </c>
      <c r="B215" s="4">
        <f t="shared" ca="1" si="91"/>
        <v>48017</v>
      </c>
      <c r="C215" s="3">
        <f t="shared" si="95"/>
        <v>619.38333333333264</v>
      </c>
      <c r="D215" s="3"/>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row>
    <row r="216" spans="1:246" s="2" customFormat="1" hidden="1" x14ac:dyDescent="0.25">
      <c r="A216" s="2">
        <v>116</v>
      </c>
      <c r="B216" s="4">
        <f t="shared" ca="1" si="91"/>
        <v>48047</v>
      </c>
      <c r="C216" s="3">
        <f t="shared" si="95"/>
        <v>613.37499999999932</v>
      </c>
      <c r="D216" s="3"/>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row>
    <row r="217" spans="1:246" s="2" customFormat="1" hidden="1" x14ac:dyDescent="0.25">
      <c r="A217" s="2">
        <v>117</v>
      </c>
      <c r="B217" s="4">
        <f t="shared" ca="1" si="91"/>
        <v>48078</v>
      </c>
      <c r="C217" s="3">
        <f t="shared" si="95"/>
        <v>607.36666666666588</v>
      </c>
      <c r="D217" s="3"/>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row>
    <row r="218" spans="1:246" s="2" customFormat="1" hidden="1" x14ac:dyDescent="0.25">
      <c r="A218" s="2">
        <v>118</v>
      </c>
      <c r="B218" s="4">
        <f t="shared" ca="1" si="91"/>
        <v>48109</v>
      </c>
      <c r="C218" s="3">
        <f t="shared" si="95"/>
        <v>601.35833333333255</v>
      </c>
      <c r="D218" s="3"/>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row>
    <row r="219" spans="1:246" s="2" customFormat="1" hidden="1" x14ac:dyDescent="0.25">
      <c r="A219" s="2">
        <v>119</v>
      </c>
      <c r="B219" s="4">
        <f t="shared" ca="1" si="91"/>
        <v>48139</v>
      </c>
      <c r="C219" s="3">
        <f t="shared" si="95"/>
        <v>595.34999999999923</v>
      </c>
      <c r="D219" s="3"/>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row>
    <row r="220" spans="1:246" s="2" customFormat="1" hidden="1" x14ac:dyDescent="0.25">
      <c r="A220" s="2">
        <v>120</v>
      </c>
      <c r="B220" s="4">
        <f t="shared" ca="1" si="91"/>
        <v>48170</v>
      </c>
      <c r="C220" s="3">
        <f t="shared" si="95"/>
        <v>4019.3416666666662</v>
      </c>
      <c r="D220" s="3"/>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row>
    <row r="221" spans="1:246" s="2" customFormat="1" hidden="1" x14ac:dyDescent="0.25">
      <c r="A221" s="2">
        <v>121</v>
      </c>
      <c r="B221" s="4">
        <f t="shared" ca="1" si="91"/>
        <v>48200</v>
      </c>
      <c r="C221" s="5">
        <f t="shared" ref="C221:C232" si="96">Q57</f>
        <v>0</v>
      </c>
      <c r="D221" s="3"/>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row>
    <row r="222" spans="1:246" s="2" customFormat="1" hidden="1" x14ac:dyDescent="0.25">
      <c r="A222" s="2">
        <v>122</v>
      </c>
      <c r="B222" s="4">
        <f t="shared" ca="1" si="91"/>
        <v>48231</v>
      </c>
      <c r="C222" s="5">
        <f t="shared" si="96"/>
        <v>0</v>
      </c>
      <c r="D222" s="3"/>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row>
    <row r="223" spans="1:246" s="2" customFormat="1" hidden="1" x14ac:dyDescent="0.25">
      <c r="A223" s="2">
        <v>123</v>
      </c>
      <c r="B223" s="4">
        <f t="shared" ca="1" si="91"/>
        <v>48262</v>
      </c>
      <c r="C223" s="5">
        <f t="shared" si="96"/>
        <v>0</v>
      </c>
      <c r="D223" s="3"/>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row>
    <row r="224" spans="1:246" s="2" customFormat="1" hidden="1" x14ac:dyDescent="0.25">
      <c r="A224" s="2">
        <v>124</v>
      </c>
      <c r="B224" s="4">
        <f t="shared" ca="1" si="91"/>
        <v>48291</v>
      </c>
      <c r="C224" s="5">
        <f t="shared" si="96"/>
        <v>0</v>
      </c>
      <c r="D224" s="3"/>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row>
    <row r="225" spans="1:246" s="2" customFormat="1" hidden="1" x14ac:dyDescent="0.25">
      <c r="A225" s="2">
        <v>125</v>
      </c>
      <c r="B225" s="4">
        <f t="shared" ca="1" si="91"/>
        <v>48322</v>
      </c>
      <c r="C225" s="5">
        <f t="shared" si="96"/>
        <v>0</v>
      </c>
      <c r="D225" s="3"/>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row>
    <row r="226" spans="1:246" s="2" customFormat="1" hidden="1" x14ac:dyDescent="0.25">
      <c r="A226" s="2">
        <v>126</v>
      </c>
      <c r="B226" s="4">
        <f t="shared" ca="1" si="91"/>
        <v>48352</v>
      </c>
      <c r="C226" s="5">
        <f t="shared" si="96"/>
        <v>0</v>
      </c>
      <c r="D226" s="3"/>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row>
    <row r="227" spans="1:246" s="2" customFormat="1" hidden="1" x14ac:dyDescent="0.25">
      <c r="A227" s="2">
        <v>127</v>
      </c>
      <c r="B227" s="4">
        <f t="shared" ca="1" si="91"/>
        <v>48383</v>
      </c>
      <c r="C227" s="5">
        <f t="shared" si="96"/>
        <v>0</v>
      </c>
      <c r="D227" s="3"/>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row>
    <row r="228" spans="1:246" s="2" customFormat="1" hidden="1" x14ac:dyDescent="0.25">
      <c r="A228" s="2">
        <v>128</v>
      </c>
      <c r="B228" s="4">
        <f t="shared" ca="1" si="91"/>
        <v>48413</v>
      </c>
      <c r="C228" s="5">
        <f t="shared" si="96"/>
        <v>0</v>
      </c>
      <c r="D228" s="3"/>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row>
    <row r="229" spans="1:246" s="2" customFormat="1" hidden="1" x14ac:dyDescent="0.25">
      <c r="A229" s="2">
        <v>129</v>
      </c>
      <c r="B229" s="4">
        <f t="shared" ca="1" si="91"/>
        <v>48444</v>
      </c>
      <c r="C229" s="5">
        <f t="shared" si="96"/>
        <v>0</v>
      </c>
      <c r="D229" s="3"/>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row>
    <row r="230" spans="1:246" s="2" customFormat="1" hidden="1" x14ac:dyDescent="0.25">
      <c r="A230" s="2">
        <v>130</v>
      </c>
      <c r="B230" s="4">
        <f t="shared" ca="1" si="91"/>
        <v>48475</v>
      </c>
      <c r="C230" s="5">
        <f t="shared" si="96"/>
        <v>0</v>
      </c>
      <c r="D230" s="3"/>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row>
    <row r="231" spans="1:246" s="2" customFormat="1" hidden="1" x14ac:dyDescent="0.25">
      <c r="A231" s="2">
        <v>131</v>
      </c>
      <c r="B231" s="4">
        <f t="shared" ref="B231:B294" ca="1" si="97">EDATE(B230,1)</f>
        <v>48505</v>
      </c>
      <c r="C231" s="5">
        <f t="shared" si="96"/>
        <v>0</v>
      </c>
      <c r="D231" s="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row>
    <row r="232" spans="1:246" s="2" customFormat="1" hidden="1" x14ac:dyDescent="0.25">
      <c r="A232" s="2">
        <v>132</v>
      </c>
      <c r="B232" s="4">
        <f t="shared" ca="1" si="97"/>
        <v>48536</v>
      </c>
      <c r="C232" s="5">
        <f t="shared" si="96"/>
        <v>0</v>
      </c>
      <c r="D232" s="3"/>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row>
    <row r="233" spans="1:246" s="2" customFormat="1" hidden="1" x14ac:dyDescent="0.25">
      <c r="A233" s="2">
        <v>133</v>
      </c>
      <c r="B233" s="4">
        <f t="shared" ca="1" si="97"/>
        <v>48566</v>
      </c>
      <c r="C233" s="5">
        <f t="shared" ref="C233:C244" si="98">U57</f>
        <v>0</v>
      </c>
      <c r="D233" s="3"/>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row>
    <row r="234" spans="1:246" s="2" customFormat="1" hidden="1" x14ac:dyDescent="0.25">
      <c r="A234" s="2">
        <v>134</v>
      </c>
      <c r="B234" s="4">
        <f t="shared" ca="1" si="97"/>
        <v>48597</v>
      </c>
      <c r="C234" s="5">
        <f t="shared" si="98"/>
        <v>0</v>
      </c>
      <c r="D234" s="3"/>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row>
    <row r="235" spans="1:246" s="2" customFormat="1" hidden="1" x14ac:dyDescent="0.25">
      <c r="A235" s="2">
        <v>135</v>
      </c>
      <c r="B235" s="4">
        <f t="shared" ca="1" si="97"/>
        <v>48628</v>
      </c>
      <c r="C235" s="5">
        <f t="shared" si="98"/>
        <v>0</v>
      </c>
      <c r="D235" s="3"/>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row>
    <row r="236" spans="1:246" s="2" customFormat="1" hidden="1" x14ac:dyDescent="0.25">
      <c r="A236" s="2">
        <v>136</v>
      </c>
      <c r="B236" s="4">
        <f t="shared" ca="1" si="97"/>
        <v>48656</v>
      </c>
      <c r="C236" s="5">
        <f t="shared" si="98"/>
        <v>0</v>
      </c>
      <c r="D236" s="3"/>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row>
    <row r="237" spans="1:246" s="2" customFormat="1" hidden="1" x14ac:dyDescent="0.25">
      <c r="A237" s="2">
        <v>137</v>
      </c>
      <c r="B237" s="4">
        <f t="shared" ca="1" si="97"/>
        <v>48687</v>
      </c>
      <c r="C237" s="5">
        <f t="shared" si="98"/>
        <v>0</v>
      </c>
      <c r="D237" s="3"/>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row>
    <row r="238" spans="1:246" s="2" customFormat="1" hidden="1" x14ac:dyDescent="0.25">
      <c r="A238" s="2">
        <v>138</v>
      </c>
      <c r="B238" s="4">
        <f t="shared" ca="1" si="97"/>
        <v>48717</v>
      </c>
      <c r="C238" s="5">
        <f t="shared" si="98"/>
        <v>0</v>
      </c>
      <c r="D238" s="3"/>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row>
    <row r="239" spans="1:246" s="2" customFormat="1" hidden="1" x14ac:dyDescent="0.25">
      <c r="A239" s="2">
        <v>139</v>
      </c>
      <c r="B239" s="4">
        <f t="shared" ca="1" si="97"/>
        <v>48748</v>
      </c>
      <c r="C239" s="5">
        <f t="shared" si="98"/>
        <v>0</v>
      </c>
      <c r="D239" s="3"/>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row>
    <row r="240" spans="1:246" s="2" customFormat="1" hidden="1" x14ac:dyDescent="0.25">
      <c r="A240" s="2">
        <v>140</v>
      </c>
      <c r="B240" s="4">
        <f t="shared" ca="1" si="97"/>
        <v>48778</v>
      </c>
      <c r="C240" s="5">
        <f t="shared" si="98"/>
        <v>0</v>
      </c>
      <c r="D240" s="3"/>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2" customFormat="1" hidden="1" x14ac:dyDescent="0.25">
      <c r="A241" s="2">
        <v>141</v>
      </c>
      <c r="B241" s="4">
        <f t="shared" ca="1" si="97"/>
        <v>48809</v>
      </c>
      <c r="C241" s="5">
        <f t="shared" si="98"/>
        <v>0</v>
      </c>
      <c r="D241" s="3"/>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2" customFormat="1" hidden="1" x14ac:dyDescent="0.25">
      <c r="A242" s="2">
        <v>142</v>
      </c>
      <c r="B242" s="4">
        <f t="shared" ca="1" si="97"/>
        <v>48840</v>
      </c>
      <c r="C242" s="5">
        <f t="shared" si="98"/>
        <v>0</v>
      </c>
      <c r="D242" s="3"/>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2" customFormat="1" hidden="1" x14ac:dyDescent="0.25">
      <c r="A243" s="2">
        <v>143</v>
      </c>
      <c r="B243" s="4">
        <f t="shared" ca="1" si="97"/>
        <v>48870</v>
      </c>
      <c r="C243" s="5">
        <f t="shared" si="98"/>
        <v>0</v>
      </c>
      <c r="D243" s="3"/>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row>
    <row r="244" spans="1:246" s="2" customFormat="1" hidden="1" x14ac:dyDescent="0.25">
      <c r="A244" s="2">
        <v>144</v>
      </c>
      <c r="B244" s="4">
        <f t="shared" ca="1" si="97"/>
        <v>48901</v>
      </c>
      <c r="C244" s="5">
        <f t="shared" si="98"/>
        <v>0</v>
      </c>
      <c r="D244" s="3"/>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row>
    <row r="245" spans="1:246" s="2" customFormat="1" hidden="1" x14ac:dyDescent="0.25">
      <c r="A245" s="2">
        <v>145</v>
      </c>
      <c r="B245" s="4">
        <f t="shared" ca="1" si="97"/>
        <v>48931</v>
      </c>
      <c r="C245" s="5">
        <f t="shared" ref="C245:C256" si="99">Y57</f>
        <v>0</v>
      </c>
      <c r="D245" s="3"/>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row>
    <row r="246" spans="1:246" s="2" customFormat="1" hidden="1" x14ac:dyDescent="0.25">
      <c r="A246" s="2">
        <v>146</v>
      </c>
      <c r="B246" s="4">
        <f t="shared" ca="1" si="97"/>
        <v>48962</v>
      </c>
      <c r="C246" s="5">
        <f t="shared" si="99"/>
        <v>0</v>
      </c>
      <c r="D246" s="3"/>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row>
    <row r="247" spans="1:246" s="2" customFormat="1" hidden="1" x14ac:dyDescent="0.25">
      <c r="A247" s="2">
        <v>147</v>
      </c>
      <c r="B247" s="4">
        <f t="shared" ca="1" si="97"/>
        <v>48993</v>
      </c>
      <c r="C247" s="5">
        <f t="shared" si="99"/>
        <v>0</v>
      </c>
      <c r="D247" s="3"/>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row>
    <row r="248" spans="1:246" s="2" customFormat="1" hidden="1" x14ac:dyDescent="0.25">
      <c r="A248" s="2">
        <v>148</v>
      </c>
      <c r="B248" s="4">
        <f t="shared" ca="1" si="97"/>
        <v>49021</v>
      </c>
      <c r="C248" s="5">
        <f t="shared" si="99"/>
        <v>0</v>
      </c>
      <c r="D248" s="3"/>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row>
    <row r="249" spans="1:246" s="2" customFormat="1" hidden="1" x14ac:dyDescent="0.25">
      <c r="A249" s="2">
        <v>149</v>
      </c>
      <c r="B249" s="4">
        <f t="shared" ca="1" si="97"/>
        <v>49052</v>
      </c>
      <c r="C249" s="5">
        <f t="shared" si="99"/>
        <v>0</v>
      </c>
      <c r="D249" s="3"/>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row>
    <row r="250" spans="1:246" s="2" customFormat="1" hidden="1" x14ac:dyDescent="0.25">
      <c r="A250" s="2">
        <v>150</v>
      </c>
      <c r="B250" s="4">
        <f t="shared" ca="1" si="97"/>
        <v>49082</v>
      </c>
      <c r="C250" s="5">
        <f t="shared" si="99"/>
        <v>0</v>
      </c>
      <c r="D250" s="3"/>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row>
    <row r="251" spans="1:246" s="2" customFormat="1" hidden="1" x14ac:dyDescent="0.25">
      <c r="A251" s="2">
        <v>151</v>
      </c>
      <c r="B251" s="4">
        <f t="shared" ca="1" si="97"/>
        <v>49113</v>
      </c>
      <c r="C251" s="5">
        <f t="shared" si="99"/>
        <v>0</v>
      </c>
      <c r="D251" s="3"/>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row>
    <row r="252" spans="1:246" s="2" customFormat="1" hidden="1" x14ac:dyDescent="0.25">
      <c r="A252" s="2">
        <v>152</v>
      </c>
      <c r="B252" s="4">
        <f t="shared" ca="1" si="97"/>
        <v>49143</v>
      </c>
      <c r="C252" s="5">
        <f t="shared" si="99"/>
        <v>0</v>
      </c>
      <c r="D252" s="3"/>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row>
    <row r="253" spans="1:246" s="2" customFormat="1" hidden="1" x14ac:dyDescent="0.25">
      <c r="A253" s="2">
        <v>153</v>
      </c>
      <c r="B253" s="4">
        <f t="shared" ca="1" si="97"/>
        <v>49174</v>
      </c>
      <c r="C253" s="5">
        <f t="shared" si="99"/>
        <v>0</v>
      </c>
      <c r="D253" s="3"/>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row>
    <row r="254" spans="1:246" s="2" customFormat="1" hidden="1" x14ac:dyDescent="0.25">
      <c r="A254" s="2">
        <v>154</v>
      </c>
      <c r="B254" s="4">
        <f t="shared" ca="1" si="97"/>
        <v>49205</v>
      </c>
      <c r="C254" s="5">
        <f t="shared" si="99"/>
        <v>0</v>
      </c>
      <c r="D254" s="3"/>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row>
    <row r="255" spans="1:246" s="2" customFormat="1" hidden="1" x14ac:dyDescent="0.25">
      <c r="A255" s="2">
        <v>155</v>
      </c>
      <c r="B255" s="4">
        <f t="shared" ca="1" si="97"/>
        <v>49235</v>
      </c>
      <c r="C255" s="5">
        <f t="shared" si="99"/>
        <v>0</v>
      </c>
      <c r="D255" s="3"/>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row>
    <row r="256" spans="1:246" s="2" customFormat="1" hidden="1" x14ac:dyDescent="0.25">
      <c r="A256" s="2">
        <v>156</v>
      </c>
      <c r="B256" s="4">
        <f t="shared" ca="1" si="97"/>
        <v>49266</v>
      </c>
      <c r="C256" s="5">
        <f t="shared" si="99"/>
        <v>0</v>
      </c>
      <c r="D256" s="3"/>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row>
    <row r="257" spans="1:246" s="2" customFormat="1" hidden="1" x14ac:dyDescent="0.25">
      <c r="A257" s="2">
        <v>157</v>
      </c>
      <c r="B257" s="4">
        <f t="shared" ca="1" si="97"/>
        <v>49296</v>
      </c>
      <c r="C257" s="5">
        <f t="shared" ref="C257:C268" si="100">AC57</f>
        <v>0</v>
      </c>
      <c r="D257" s="3"/>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row>
    <row r="258" spans="1:246" s="2" customFormat="1" hidden="1" x14ac:dyDescent="0.25">
      <c r="A258" s="2">
        <v>158</v>
      </c>
      <c r="B258" s="4">
        <f t="shared" ca="1" si="97"/>
        <v>49327</v>
      </c>
      <c r="C258" s="5">
        <f t="shared" si="100"/>
        <v>0</v>
      </c>
      <c r="D258" s="3"/>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row>
    <row r="259" spans="1:246" s="2" customFormat="1" hidden="1" x14ac:dyDescent="0.25">
      <c r="A259" s="2">
        <v>159</v>
      </c>
      <c r="B259" s="4">
        <f t="shared" ca="1" si="97"/>
        <v>49358</v>
      </c>
      <c r="C259" s="5">
        <f t="shared" si="100"/>
        <v>0</v>
      </c>
      <c r="D259" s="3"/>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row>
    <row r="260" spans="1:246" s="2" customFormat="1" hidden="1" x14ac:dyDescent="0.25">
      <c r="A260" s="2">
        <v>160</v>
      </c>
      <c r="B260" s="4">
        <f t="shared" ca="1" si="97"/>
        <v>49386</v>
      </c>
      <c r="C260" s="5">
        <f t="shared" si="100"/>
        <v>0</v>
      </c>
      <c r="D260" s="3"/>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row>
    <row r="261" spans="1:246" s="2" customFormat="1" hidden="1" x14ac:dyDescent="0.25">
      <c r="A261" s="2">
        <v>161</v>
      </c>
      <c r="B261" s="4">
        <f t="shared" ca="1" si="97"/>
        <v>49417</v>
      </c>
      <c r="C261" s="5">
        <f t="shared" si="100"/>
        <v>0</v>
      </c>
      <c r="D261" s="3"/>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row>
    <row r="262" spans="1:246" s="2" customFormat="1" hidden="1" x14ac:dyDescent="0.25">
      <c r="A262" s="2">
        <v>162</v>
      </c>
      <c r="B262" s="4">
        <f t="shared" ca="1" si="97"/>
        <v>49447</v>
      </c>
      <c r="C262" s="5">
        <f t="shared" si="100"/>
        <v>0</v>
      </c>
      <c r="D262" s="3"/>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row>
    <row r="263" spans="1:246" s="2" customFormat="1" hidden="1" x14ac:dyDescent="0.25">
      <c r="A263" s="2">
        <v>163</v>
      </c>
      <c r="B263" s="4">
        <f t="shared" ca="1" si="97"/>
        <v>49478</v>
      </c>
      <c r="C263" s="5">
        <f t="shared" si="100"/>
        <v>0</v>
      </c>
      <c r="D263" s="3"/>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row>
    <row r="264" spans="1:246" s="2" customFormat="1" hidden="1" x14ac:dyDescent="0.25">
      <c r="A264" s="2">
        <v>164</v>
      </c>
      <c r="B264" s="4">
        <f t="shared" ca="1" si="97"/>
        <v>49508</v>
      </c>
      <c r="C264" s="5">
        <f t="shared" si="100"/>
        <v>0</v>
      </c>
      <c r="D264" s="3"/>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row>
    <row r="265" spans="1:246" s="2" customFormat="1" hidden="1" x14ac:dyDescent="0.25">
      <c r="A265" s="2">
        <v>165</v>
      </c>
      <c r="B265" s="4">
        <f t="shared" ca="1" si="97"/>
        <v>49539</v>
      </c>
      <c r="C265" s="5">
        <f t="shared" si="100"/>
        <v>0</v>
      </c>
      <c r="D265" s="3"/>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2" customFormat="1" hidden="1" x14ac:dyDescent="0.25">
      <c r="A266" s="2">
        <v>166</v>
      </c>
      <c r="B266" s="4">
        <f t="shared" ca="1" si="97"/>
        <v>49570</v>
      </c>
      <c r="C266" s="5">
        <f t="shared" si="100"/>
        <v>0</v>
      </c>
      <c r="D266" s="3"/>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row>
    <row r="267" spans="1:246" s="2" customFormat="1" hidden="1" x14ac:dyDescent="0.25">
      <c r="A267" s="2">
        <v>167</v>
      </c>
      <c r="B267" s="4">
        <f t="shared" ca="1" si="97"/>
        <v>49600</v>
      </c>
      <c r="C267" s="5">
        <f t="shared" si="100"/>
        <v>0</v>
      </c>
      <c r="D267" s="3"/>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row>
    <row r="268" spans="1:246" s="2" customFormat="1" hidden="1" x14ac:dyDescent="0.25">
      <c r="A268" s="2">
        <v>168</v>
      </c>
      <c r="B268" s="4">
        <f t="shared" ca="1" si="97"/>
        <v>49631</v>
      </c>
      <c r="C268" s="5">
        <f t="shared" si="100"/>
        <v>0</v>
      </c>
      <c r="D268" s="3"/>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row>
    <row r="269" spans="1:246" s="2" customFormat="1" hidden="1" x14ac:dyDescent="0.25">
      <c r="A269" s="2">
        <v>169</v>
      </c>
      <c r="B269" s="4">
        <f t="shared" ca="1" si="97"/>
        <v>49661</v>
      </c>
      <c r="C269" s="5">
        <f t="shared" ref="C269:C280" si="101">E72</f>
        <v>0</v>
      </c>
      <c r="D269" s="3"/>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row>
    <row r="270" spans="1:246" s="2" customFormat="1" hidden="1" x14ac:dyDescent="0.25">
      <c r="A270" s="2">
        <v>170</v>
      </c>
      <c r="B270" s="4">
        <f t="shared" ca="1" si="97"/>
        <v>49692</v>
      </c>
      <c r="C270" s="5">
        <f t="shared" si="101"/>
        <v>0</v>
      </c>
      <c r="D270" s="3"/>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row>
    <row r="271" spans="1:246" s="2" customFormat="1" hidden="1" x14ac:dyDescent="0.25">
      <c r="A271" s="2">
        <v>171</v>
      </c>
      <c r="B271" s="4">
        <f t="shared" ca="1" si="97"/>
        <v>49723</v>
      </c>
      <c r="C271" s="5">
        <f t="shared" si="101"/>
        <v>0</v>
      </c>
      <c r="D271" s="3"/>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row>
    <row r="272" spans="1:246" s="2" customFormat="1" hidden="1" x14ac:dyDescent="0.25">
      <c r="A272" s="2">
        <v>172</v>
      </c>
      <c r="B272" s="4">
        <f t="shared" ca="1" si="97"/>
        <v>49752</v>
      </c>
      <c r="C272" s="5">
        <f t="shared" si="101"/>
        <v>0</v>
      </c>
      <c r="D272" s="3"/>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row>
    <row r="273" spans="1:246" s="2" customFormat="1" hidden="1" x14ac:dyDescent="0.25">
      <c r="A273" s="2">
        <v>173</v>
      </c>
      <c r="B273" s="4">
        <f t="shared" ca="1" si="97"/>
        <v>49783</v>
      </c>
      <c r="C273" s="5">
        <f t="shared" si="101"/>
        <v>0</v>
      </c>
      <c r="D273" s="3"/>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row>
    <row r="274" spans="1:246" s="2" customFormat="1" hidden="1" x14ac:dyDescent="0.25">
      <c r="A274" s="2">
        <v>174</v>
      </c>
      <c r="B274" s="4">
        <f t="shared" ca="1" si="97"/>
        <v>49813</v>
      </c>
      <c r="C274" s="5">
        <f t="shared" si="101"/>
        <v>0</v>
      </c>
      <c r="D274" s="3"/>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row>
    <row r="275" spans="1:246" s="2" customFormat="1" hidden="1" x14ac:dyDescent="0.25">
      <c r="A275" s="2">
        <v>175</v>
      </c>
      <c r="B275" s="4">
        <f t="shared" ca="1" si="97"/>
        <v>49844</v>
      </c>
      <c r="C275" s="5">
        <f t="shared" si="101"/>
        <v>0</v>
      </c>
      <c r="D275" s="3"/>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row>
    <row r="276" spans="1:246" s="2" customFormat="1" hidden="1" x14ac:dyDescent="0.25">
      <c r="A276" s="2">
        <v>176</v>
      </c>
      <c r="B276" s="4">
        <f t="shared" ca="1" si="97"/>
        <v>49874</v>
      </c>
      <c r="C276" s="5">
        <f t="shared" si="101"/>
        <v>0</v>
      </c>
      <c r="D276" s="3"/>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row>
    <row r="277" spans="1:246" s="2" customFormat="1" hidden="1" x14ac:dyDescent="0.25">
      <c r="A277" s="2">
        <v>177</v>
      </c>
      <c r="B277" s="4">
        <f t="shared" ca="1" si="97"/>
        <v>49905</v>
      </c>
      <c r="C277" s="5">
        <f t="shared" si="101"/>
        <v>0</v>
      </c>
      <c r="D277" s="3"/>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row>
    <row r="278" spans="1:246" s="2" customFormat="1" hidden="1" x14ac:dyDescent="0.25">
      <c r="A278" s="2">
        <v>178</v>
      </c>
      <c r="B278" s="4">
        <f t="shared" ca="1" si="97"/>
        <v>49936</v>
      </c>
      <c r="C278" s="5">
        <f t="shared" si="101"/>
        <v>0</v>
      </c>
      <c r="D278" s="3"/>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row>
    <row r="279" spans="1:246" s="2" customFormat="1" hidden="1" x14ac:dyDescent="0.25">
      <c r="A279" s="2">
        <v>179</v>
      </c>
      <c r="B279" s="4">
        <f t="shared" ca="1" si="97"/>
        <v>49966</v>
      </c>
      <c r="C279" s="5">
        <f t="shared" si="101"/>
        <v>0</v>
      </c>
      <c r="D279" s="3"/>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row>
    <row r="280" spans="1:246" s="2" customFormat="1" hidden="1" x14ac:dyDescent="0.25">
      <c r="A280" s="2">
        <v>180</v>
      </c>
      <c r="B280" s="4">
        <f t="shared" ca="1" si="97"/>
        <v>49997</v>
      </c>
      <c r="C280" s="5">
        <f t="shared" si="101"/>
        <v>0</v>
      </c>
      <c r="D280" s="3"/>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row>
    <row r="281" spans="1:246" s="2" customFormat="1" hidden="1" x14ac:dyDescent="0.25">
      <c r="A281" s="2">
        <v>181</v>
      </c>
      <c r="B281" s="4">
        <f t="shared" ca="1" si="97"/>
        <v>50027</v>
      </c>
      <c r="C281" s="5">
        <f t="shared" ref="C281:C292" si="102">I72</f>
        <v>0</v>
      </c>
      <c r="D281" s="3"/>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row>
    <row r="282" spans="1:246" s="2" customFormat="1" hidden="1" x14ac:dyDescent="0.25">
      <c r="A282" s="2">
        <v>182</v>
      </c>
      <c r="B282" s="4">
        <f t="shared" ca="1" si="97"/>
        <v>50058</v>
      </c>
      <c r="C282" s="5">
        <f t="shared" si="102"/>
        <v>0</v>
      </c>
      <c r="D282" s="3"/>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row>
    <row r="283" spans="1:246" s="2" customFormat="1" hidden="1" x14ac:dyDescent="0.25">
      <c r="A283" s="2">
        <v>183</v>
      </c>
      <c r="B283" s="4">
        <f t="shared" ca="1" si="97"/>
        <v>50089</v>
      </c>
      <c r="C283" s="5">
        <f t="shared" si="102"/>
        <v>0</v>
      </c>
      <c r="D283" s="3"/>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row>
    <row r="284" spans="1:246" s="2" customFormat="1" hidden="1" x14ac:dyDescent="0.25">
      <c r="A284" s="2">
        <v>184</v>
      </c>
      <c r="B284" s="4">
        <f t="shared" ca="1" si="97"/>
        <v>50117</v>
      </c>
      <c r="C284" s="5">
        <f t="shared" si="102"/>
        <v>0</v>
      </c>
      <c r="D284" s="3"/>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row>
    <row r="285" spans="1:246" s="2" customFormat="1" hidden="1" x14ac:dyDescent="0.25">
      <c r="A285" s="2">
        <v>185</v>
      </c>
      <c r="B285" s="4">
        <f t="shared" ca="1" si="97"/>
        <v>50148</v>
      </c>
      <c r="C285" s="5">
        <f t="shared" si="102"/>
        <v>0</v>
      </c>
      <c r="D285" s="3"/>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row>
    <row r="286" spans="1:246" s="2" customFormat="1" hidden="1" x14ac:dyDescent="0.25">
      <c r="A286" s="2">
        <v>186</v>
      </c>
      <c r="B286" s="4">
        <f t="shared" ca="1" si="97"/>
        <v>50178</v>
      </c>
      <c r="C286" s="5">
        <f t="shared" si="102"/>
        <v>0</v>
      </c>
      <c r="D286" s="3"/>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row>
    <row r="287" spans="1:246" s="2" customFormat="1" hidden="1" x14ac:dyDescent="0.25">
      <c r="A287" s="2">
        <v>187</v>
      </c>
      <c r="B287" s="4">
        <f t="shared" ca="1" si="97"/>
        <v>50209</v>
      </c>
      <c r="C287" s="5">
        <f t="shared" si="102"/>
        <v>0</v>
      </c>
      <c r="D287" s="3"/>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row>
    <row r="288" spans="1:246" s="2" customFormat="1" hidden="1" x14ac:dyDescent="0.25">
      <c r="A288" s="2">
        <v>188</v>
      </c>
      <c r="B288" s="4">
        <f t="shared" ca="1" si="97"/>
        <v>50239</v>
      </c>
      <c r="C288" s="5">
        <f t="shared" si="102"/>
        <v>0</v>
      </c>
      <c r="D288" s="3"/>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row>
    <row r="289" spans="1:246" s="2" customFormat="1" hidden="1" x14ac:dyDescent="0.25">
      <c r="A289" s="2">
        <v>189</v>
      </c>
      <c r="B289" s="4">
        <f t="shared" ca="1" si="97"/>
        <v>50270</v>
      </c>
      <c r="C289" s="5">
        <f t="shared" si="102"/>
        <v>0</v>
      </c>
      <c r="D289" s="3"/>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row>
    <row r="290" spans="1:246" s="2" customFormat="1" hidden="1" x14ac:dyDescent="0.25">
      <c r="A290" s="2">
        <v>190</v>
      </c>
      <c r="B290" s="4">
        <f t="shared" ca="1" si="97"/>
        <v>50301</v>
      </c>
      <c r="C290" s="5">
        <f t="shared" si="102"/>
        <v>0</v>
      </c>
      <c r="D290" s="3"/>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row>
    <row r="291" spans="1:246" s="2" customFormat="1" hidden="1" x14ac:dyDescent="0.25">
      <c r="A291" s="2">
        <v>191</v>
      </c>
      <c r="B291" s="4">
        <f t="shared" ca="1" si="97"/>
        <v>50331</v>
      </c>
      <c r="C291" s="5">
        <f t="shared" si="102"/>
        <v>0</v>
      </c>
      <c r="D291" s="3"/>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row>
    <row r="292" spans="1:246" s="2" customFormat="1" hidden="1" x14ac:dyDescent="0.25">
      <c r="A292" s="2">
        <v>192</v>
      </c>
      <c r="B292" s="4">
        <f t="shared" ca="1" si="97"/>
        <v>50362</v>
      </c>
      <c r="C292" s="5">
        <f t="shared" si="102"/>
        <v>0</v>
      </c>
      <c r="D292" s="3"/>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row>
    <row r="293" spans="1:246" s="2" customFormat="1" hidden="1" x14ac:dyDescent="0.25">
      <c r="A293" s="2">
        <v>193</v>
      </c>
      <c r="B293" s="4">
        <f t="shared" ca="1" si="97"/>
        <v>50392</v>
      </c>
      <c r="C293" s="5">
        <f t="shared" ref="C293:C304" si="103">M72</f>
        <v>0</v>
      </c>
      <c r="D293" s="3"/>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row>
    <row r="294" spans="1:246" s="2" customFormat="1" hidden="1" x14ac:dyDescent="0.25">
      <c r="A294" s="2">
        <v>194</v>
      </c>
      <c r="B294" s="4">
        <f t="shared" ca="1" si="97"/>
        <v>50423</v>
      </c>
      <c r="C294" s="5">
        <f t="shared" si="103"/>
        <v>0</v>
      </c>
      <c r="D294" s="3"/>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row>
    <row r="295" spans="1:246" s="2" customFormat="1" hidden="1" x14ac:dyDescent="0.25">
      <c r="A295" s="2">
        <v>195</v>
      </c>
      <c r="B295" s="4">
        <f t="shared" ref="B295:B340" ca="1" si="104">EDATE(B294,1)</f>
        <v>50454</v>
      </c>
      <c r="C295" s="5">
        <f t="shared" si="103"/>
        <v>0</v>
      </c>
      <c r="D295" s="3"/>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row>
    <row r="296" spans="1:246" s="2" customFormat="1" hidden="1" x14ac:dyDescent="0.25">
      <c r="A296" s="2">
        <v>196</v>
      </c>
      <c r="B296" s="4">
        <f t="shared" ca="1" si="104"/>
        <v>50482</v>
      </c>
      <c r="C296" s="5">
        <f t="shared" si="103"/>
        <v>0</v>
      </c>
      <c r="D296" s="3"/>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row>
    <row r="297" spans="1:246" s="2" customFormat="1" hidden="1" x14ac:dyDescent="0.25">
      <c r="A297" s="2">
        <v>197</v>
      </c>
      <c r="B297" s="4">
        <f t="shared" ca="1" si="104"/>
        <v>50513</v>
      </c>
      <c r="C297" s="5">
        <f t="shared" si="103"/>
        <v>0</v>
      </c>
      <c r="D297" s="3"/>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row>
    <row r="298" spans="1:246" s="2" customFormat="1" hidden="1" x14ac:dyDescent="0.25">
      <c r="A298" s="2">
        <v>198</v>
      </c>
      <c r="B298" s="4">
        <f t="shared" ca="1" si="104"/>
        <v>50543</v>
      </c>
      <c r="C298" s="5">
        <f t="shared" si="103"/>
        <v>0</v>
      </c>
      <c r="D298" s="3"/>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row>
    <row r="299" spans="1:246" s="2" customFormat="1" hidden="1" x14ac:dyDescent="0.25">
      <c r="A299" s="2">
        <v>199</v>
      </c>
      <c r="B299" s="4">
        <f t="shared" ca="1" si="104"/>
        <v>50574</v>
      </c>
      <c r="C299" s="5">
        <f t="shared" si="103"/>
        <v>0</v>
      </c>
      <c r="D299" s="3"/>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row>
    <row r="300" spans="1:246" s="2" customFormat="1" hidden="1" x14ac:dyDescent="0.25">
      <c r="A300" s="2">
        <v>200</v>
      </c>
      <c r="B300" s="4">
        <f t="shared" ca="1" si="104"/>
        <v>50604</v>
      </c>
      <c r="C300" s="5">
        <f t="shared" si="103"/>
        <v>0</v>
      </c>
      <c r="D300" s="3"/>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row>
    <row r="301" spans="1:246" s="2" customFormat="1" hidden="1" x14ac:dyDescent="0.25">
      <c r="A301" s="2">
        <v>201</v>
      </c>
      <c r="B301" s="4">
        <f t="shared" ca="1" si="104"/>
        <v>50635</v>
      </c>
      <c r="C301" s="5">
        <f t="shared" si="103"/>
        <v>0</v>
      </c>
      <c r="D301" s="3"/>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row>
    <row r="302" spans="1:246" s="2" customFormat="1" hidden="1" x14ac:dyDescent="0.25">
      <c r="A302" s="2">
        <v>202</v>
      </c>
      <c r="B302" s="4">
        <f t="shared" ca="1" si="104"/>
        <v>50666</v>
      </c>
      <c r="C302" s="5">
        <f t="shared" si="103"/>
        <v>0</v>
      </c>
      <c r="D302" s="3"/>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row>
    <row r="303" spans="1:246" s="2" customFormat="1" hidden="1" x14ac:dyDescent="0.25">
      <c r="A303" s="2">
        <v>203</v>
      </c>
      <c r="B303" s="4">
        <f t="shared" ca="1" si="104"/>
        <v>50696</v>
      </c>
      <c r="C303" s="5">
        <f t="shared" si="103"/>
        <v>0</v>
      </c>
      <c r="D303" s="3"/>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row>
    <row r="304" spans="1:246" s="2" customFormat="1" hidden="1" x14ac:dyDescent="0.25">
      <c r="A304" s="2">
        <v>204</v>
      </c>
      <c r="B304" s="4">
        <f t="shared" ca="1" si="104"/>
        <v>50727</v>
      </c>
      <c r="C304" s="5">
        <f t="shared" si="103"/>
        <v>0</v>
      </c>
      <c r="D304" s="3"/>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row>
    <row r="305" spans="1:246" s="2" customFormat="1" hidden="1" x14ac:dyDescent="0.25">
      <c r="A305" s="2">
        <v>205</v>
      </c>
      <c r="B305" s="4">
        <f t="shared" ca="1" si="104"/>
        <v>50757</v>
      </c>
      <c r="C305" s="5">
        <f t="shared" ref="C305:C316" si="105">Q72</f>
        <v>0</v>
      </c>
      <c r="D305" s="3"/>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row>
    <row r="306" spans="1:246" s="2" customFormat="1" hidden="1" x14ac:dyDescent="0.25">
      <c r="A306" s="2">
        <v>206</v>
      </c>
      <c r="B306" s="4">
        <f t="shared" ca="1" si="104"/>
        <v>50788</v>
      </c>
      <c r="C306" s="5">
        <f t="shared" si="105"/>
        <v>0</v>
      </c>
      <c r="D306" s="3"/>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row>
    <row r="307" spans="1:246" s="2" customFormat="1" hidden="1" x14ac:dyDescent="0.25">
      <c r="A307" s="2">
        <v>207</v>
      </c>
      <c r="B307" s="4">
        <f t="shared" ca="1" si="104"/>
        <v>50819</v>
      </c>
      <c r="C307" s="5">
        <f t="shared" si="105"/>
        <v>0</v>
      </c>
      <c r="D307" s="3"/>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row>
    <row r="308" spans="1:246" s="2" customFormat="1" hidden="1" x14ac:dyDescent="0.25">
      <c r="A308" s="2">
        <v>208</v>
      </c>
      <c r="B308" s="4">
        <f t="shared" ca="1" si="104"/>
        <v>50847</v>
      </c>
      <c r="C308" s="5">
        <f t="shared" si="105"/>
        <v>0</v>
      </c>
      <c r="D308" s="3"/>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row>
    <row r="309" spans="1:246" s="2" customFormat="1" hidden="1" x14ac:dyDescent="0.25">
      <c r="A309" s="2">
        <v>209</v>
      </c>
      <c r="B309" s="4">
        <f t="shared" ca="1" si="104"/>
        <v>50878</v>
      </c>
      <c r="C309" s="5">
        <f t="shared" si="105"/>
        <v>0</v>
      </c>
      <c r="D309" s="3"/>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row>
    <row r="310" spans="1:246" s="2" customFormat="1" hidden="1" x14ac:dyDescent="0.25">
      <c r="A310" s="2">
        <v>210</v>
      </c>
      <c r="B310" s="4">
        <f t="shared" ca="1" si="104"/>
        <v>50908</v>
      </c>
      <c r="C310" s="5">
        <f t="shared" si="105"/>
        <v>0</v>
      </c>
      <c r="D310" s="3"/>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row>
    <row r="311" spans="1:246" s="2" customFormat="1" hidden="1" x14ac:dyDescent="0.25">
      <c r="A311" s="2">
        <v>211</v>
      </c>
      <c r="B311" s="4">
        <f t="shared" ca="1" si="104"/>
        <v>50939</v>
      </c>
      <c r="C311" s="5">
        <f t="shared" si="105"/>
        <v>0</v>
      </c>
      <c r="D311" s="3"/>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row>
    <row r="312" spans="1:246" s="2" customFormat="1" hidden="1" x14ac:dyDescent="0.25">
      <c r="A312" s="2">
        <v>212</v>
      </c>
      <c r="B312" s="4">
        <f t="shared" ca="1" si="104"/>
        <v>50969</v>
      </c>
      <c r="C312" s="5">
        <f t="shared" si="105"/>
        <v>0</v>
      </c>
      <c r="D312" s="3"/>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row>
    <row r="313" spans="1:246" s="2" customFormat="1" hidden="1" x14ac:dyDescent="0.25">
      <c r="A313" s="2">
        <v>213</v>
      </c>
      <c r="B313" s="4">
        <f t="shared" ca="1" si="104"/>
        <v>51000</v>
      </c>
      <c r="C313" s="5">
        <f t="shared" si="105"/>
        <v>0</v>
      </c>
      <c r="D313" s="3"/>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row>
    <row r="314" spans="1:246" s="2" customFormat="1" hidden="1" x14ac:dyDescent="0.25">
      <c r="A314" s="2">
        <v>214</v>
      </c>
      <c r="B314" s="4">
        <f t="shared" ca="1" si="104"/>
        <v>51031</v>
      </c>
      <c r="C314" s="5">
        <f t="shared" si="105"/>
        <v>0</v>
      </c>
      <c r="D314" s="3"/>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row>
    <row r="315" spans="1:246" s="2" customFormat="1" hidden="1" x14ac:dyDescent="0.25">
      <c r="A315" s="2">
        <v>215</v>
      </c>
      <c r="B315" s="4">
        <f t="shared" ca="1" si="104"/>
        <v>51061</v>
      </c>
      <c r="C315" s="5">
        <f t="shared" si="105"/>
        <v>0</v>
      </c>
      <c r="D315" s="3"/>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row>
    <row r="316" spans="1:246" s="2" customFormat="1" hidden="1" x14ac:dyDescent="0.25">
      <c r="A316" s="2">
        <v>216</v>
      </c>
      <c r="B316" s="4">
        <f t="shared" ca="1" si="104"/>
        <v>51092</v>
      </c>
      <c r="C316" s="5">
        <f t="shared" si="105"/>
        <v>0</v>
      </c>
      <c r="D316" s="3"/>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row>
    <row r="317" spans="1:246" s="2" customFormat="1" hidden="1" x14ac:dyDescent="0.25">
      <c r="A317" s="2">
        <v>217</v>
      </c>
      <c r="B317" s="4">
        <f t="shared" ca="1" si="104"/>
        <v>51122</v>
      </c>
      <c r="C317" s="3">
        <f t="shared" ref="C317:C328" si="106">U72</f>
        <v>0</v>
      </c>
      <c r="D317" s="3"/>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row>
    <row r="318" spans="1:246" s="2" customFormat="1" hidden="1" x14ac:dyDescent="0.25">
      <c r="A318" s="2">
        <v>218</v>
      </c>
      <c r="B318" s="4">
        <f t="shared" ca="1" si="104"/>
        <v>51153</v>
      </c>
      <c r="C318" s="3">
        <f t="shared" si="106"/>
        <v>0</v>
      </c>
      <c r="D318" s="3"/>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row>
    <row r="319" spans="1:246" s="2" customFormat="1" hidden="1" x14ac:dyDescent="0.25">
      <c r="A319" s="2">
        <v>219</v>
      </c>
      <c r="B319" s="4">
        <f t="shared" ca="1" si="104"/>
        <v>51184</v>
      </c>
      <c r="C319" s="3">
        <f t="shared" si="106"/>
        <v>0</v>
      </c>
      <c r="D319" s="3"/>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2" customFormat="1" hidden="1" x14ac:dyDescent="0.25">
      <c r="A320" s="2">
        <v>220</v>
      </c>
      <c r="B320" s="4">
        <f t="shared" ca="1" si="104"/>
        <v>51213</v>
      </c>
      <c r="C320" s="3">
        <f t="shared" si="106"/>
        <v>0</v>
      </c>
      <c r="D320" s="3"/>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6" s="2" customFormat="1" hidden="1" x14ac:dyDescent="0.25">
      <c r="A321" s="2">
        <v>221</v>
      </c>
      <c r="B321" s="4">
        <f t="shared" ca="1" si="104"/>
        <v>51244</v>
      </c>
      <c r="C321" s="3">
        <f t="shared" si="106"/>
        <v>0</v>
      </c>
      <c r="D321" s="3"/>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row>
    <row r="322" spans="1:246" s="2" customFormat="1" hidden="1" x14ac:dyDescent="0.25">
      <c r="A322" s="2">
        <v>222</v>
      </c>
      <c r="B322" s="4">
        <f t="shared" ca="1" si="104"/>
        <v>51274</v>
      </c>
      <c r="C322" s="3">
        <f t="shared" si="106"/>
        <v>0</v>
      </c>
      <c r="D322" s="3"/>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row>
    <row r="323" spans="1:246" s="2" customFormat="1" hidden="1" x14ac:dyDescent="0.25">
      <c r="A323" s="2">
        <v>223</v>
      </c>
      <c r="B323" s="4">
        <f t="shared" ca="1" si="104"/>
        <v>51305</v>
      </c>
      <c r="C323" s="3">
        <f t="shared" si="106"/>
        <v>0</v>
      </c>
      <c r="D323" s="3"/>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row>
    <row r="324" spans="1:246" s="2" customFormat="1" hidden="1" x14ac:dyDescent="0.25">
      <c r="A324" s="2">
        <v>224</v>
      </c>
      <c r="B324" s="4">
        <f t="shared" ca="1" si="104"/>
        <v>51335</v>
      </c>
      <c r="C324" s="3">
        <f t="shared" si="106"/>
        <v>0</v>
      </c>
      <c r="D324" s="3"/>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row>
    <row r="325" spans="1:246" s="2" customFormat="1" hidden="1" x14ac:dyDescent="0.25">
      <c r="A325" s="2">
        <v>225</v>
      </c>
      <c r="B325" s="4">
        <f t="shared" ca="1" si="104"/>
        <v>51366</v>
      </c>
      <c r="C325" s="3">
        <f t="shared" si="106"/>
        <v>0</v>
      </c>
      <c r="D325" s="3"/>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row>
    <row r="326" spans="1:246" s="2" customFormat="1" hidden="1" x14ac:dyDescent="0.25">
      <c r="A326" s="2">
        <v>226</v>
      </c>
      <c r="B326" s="4">
        <f t="shared" ca="1" si="104"/>
        <v>51397</v>
      </c>
      <c r="C326" s="3">
        <f t="shared" si="106"/>
        <v>0</v>
      </c>
      <c r="D326" s="3"/>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row>
    <row r="327" spans="1:246" s="2" customFormat="1" hidden="1" x14ac:dyDescent="0.25">
      <c r="A327" s="2">
        <v>227</v>
      </c>
      <c r="B327" s="4">
        <f t="shared" ca="1" si="104"/>
        <v>51427</v>
      </c>
      <c r="C327" s="3">
        <f t="shared" si="106"/>
        <v>0</v>
      </c>
      <c r="D327" s="3"/>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row>
    <row r="328" spans="1:246" s="2" customFormat="1" hidden="1" x14ac:dyDescent="0.25">
      <c r="A328" s="2">
        <v>228</v>
      </c>
      <c r="B328" s="4">
        <f t="shared" ca="1" si="104"/>
        <v>51458</v>
      </c>
      <c r="C328" s="3">
        <f t="shared" si="106"/>
        <v>0</v>
      </c>
      <c r="D328" s="3"/>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row>
    <row r="329" spans="1:246" s="2" customFormat="1" hidden="1" x14ac:dyDescent="0.25">
      <c r="A329" s="2">
        <v>229</v>
      </c>
      <c r="B329" s="4">
        <f t="shared" ca="1" si="104"/>
        <v>51488</v>
      </c>
      <c r="C329" s="3">
        <f t="shared" ref="C329:C340" si="107">Y72</f>
        <v>0</v>
      </c>
      <c r="D329" s="3"/>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row>
    <row r="330" spans="1:246" s="2" customFormat="1" hidden="1" x14ac:dyDescent="0.25">
      <c r="A330" s="2">
        <v>230</v>
      </c>
      <c r="B330" s="4">
        <f t="shared" ca="1" si="104"/>
        <v>51519</v>
      </c>
      <c r="C330" s="3">
        <f t="shared" si="107"/>
        <v>0</v>
      </c>
      <c r="D330" s="3"/>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row>
    <row r="331" spans="1:246" s="2" customFormat="1" hidden="1" x14ac:dyDescent="0.25">
      <c r="A331" s="2">
        <v>231</v>
      </c>
      <c r="B331" s="4">
        <f t="shared" ca="1" si="104"/>
        <v>51550</v>
      </c>
      <c r="C331" s="3">
        <f t="shared" si="107"/>
        <v>0</v>
      </c>
      <c r="D331" s="3"/>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row>
    <row r="332" spans="1:246" s="2" customFormat="1" hidden="1" x14ac:dyDescent="0.25">
      <c r="A332" s="2">
        <v>232</v>
      </c>
      <c r="B332" s="4">
        <f t="shared" ca="1" si="104"/>
        <v>51578</v>
      </c>
      <c r="C332" s="3">
        <f t="shared" si="107"/>
        <v>0</v>
      </c>
      <c r="D332" s="3"/>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row>
    <row r="333" spans="1:246" s="2" customFormat="1" hidden="1" x14ac:dyDescent="0.25">
      <c r="A333" s="2">
        <v>233</v>
      </c>
      <c r="B333" s="4">
        <f t="shared" ca="1" si="104"/>
        <v>51609</v>
      </c>
      <c r="C333" s="3">
        <f t="shared" si="107"/>
        <v>0</v>
      </c>
      <c r="D333" s="3"/>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row>
    <row r="334" spans="1:246" s="2" customFormat="1" hidden="1" x14ac:dyDescent="0.25">
      <c r="A334" s="2">
        <v>234</v>
      </c>
      <c r="B334" s="4">
        <f t="shared" ca="1" si="104"/>
        <v>51639</v>
      </c>
      <c r="C334" s="3">
        <f t="shared" si="107"/>
        <v>0</v>
      </c>
      <c r="D334" s="3"/>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row>
    <row r="335" spans="1:246" s="2" customFormat="1" hidden="1" x14ac:dyDescent="0.25">
      <c r="A335" s="2">
        <v>235</v>
      </c>
      <c r="B335" s="4">
        <f t="shared" ca="1" si="104"/>
        <v>51670</v>
      </c>
      <c r="C335" s="3">
        <f t="shared" si="107"/>
        <v>0</v>
      </c>
      <c r="D335" s="3"/>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row>
    <row r="336" spans="1:246" s="2" customFormat="1" hidden="1" x14ac:dyDescent="0.25">
      <c r="A336" s="2">
        <v>236</v>
      </c>
      <c r="B336" s="4">
        <f t="shared" ca="1" si="104"/>
        <v>51700</v>
      </c>
      <c r="C336" s="3">
        <f t="shared" si="107"/>
        <v>0</v>
      </c>
      <c r="D336" s="3"/>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row>
    <row r="337" spans="1:247" s="2" customFormat="1" hidden="1" x14ac:dyDescent="0.25">
      <c r="A337" s="2">
        <v>237</v>
      </c>
      <c r="B337" s="4">
        <f t="shared" ca="1" si="104"/>
        <v>51731</v>
      </c>
      <c r="C337" s="3">
        <f t="shared" si="107"/>
        <v>0</v>
      </c>
      <c r="D337" s="3"/>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row>
    <row r="338" spans="1:247" s="2" customFormat="1" hidden="1" x14ac:dyDescent="0.25">
      <c r="A338" s="2">
        <v>238</v>
      </c>
      <c r="B338" s="4">
        <f t="shared" ca="1" si="104"/>
        <v>51762</v>
      </c>
      <c r="C338" s="3">
        <f t="shared" si="107"/>
        <v>0</v>
      </c>
      <c r="D338" s="3"/>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row>
    <row r="339" spans="1:247" s="2" customFormat="1" hidden="1" x14ac:dyDescent="0.25">
      <c r="A339" s="2">
        <v>239</v>
      </c>
      <c r="B339" s="4">
        <f t="shared" ca="1" si="104"/>
        <v>51792</v>
      </c>
      <c r="C339" s="3">
        <f t="shared" si="107"/>
        <v>0</v>
      </c>
      <c r="D339" s="3"/>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row>
    <row r="340" spans="1:247" s="2" customFormat="1" hidden="1" x14ac:dyDescent="0.25">
      <c r="A340" s="2">
        <v>240</v>
      </c>
      <c r="B340" s="4">
        <f t="shared" ca="1" si="104"/>
        <v>51823</v>
      </c>
      <c r="C340" s="3">
        <f t="shared" si="107"/>
        <v>0</v>
      </c>
      <c r="D340" s="3"/>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row>
    <row r="341" spans="1:247" s="2" customFormat="1" hidden="1" x14ac:dyDescent="0.25">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row>
    <row r="342" spans="1:24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row>
  </sheetData>
  <sheetProtection algorithmName="SHA-512" hashValue="bFS5adpuhavnlNNdOUyR6W++gdc4QGDVXJGjNd63ELyc6L7viDuj7Iokh3pIatvZ/+4mMu9/j3f3d59rmgxwjA==" saltValue="+K2u2NOYMORSPC8+Oe1Yag==" spinCount="100000" sheet="1" objects="1" scenarios="1"/>
  <mergeCells count="107">
    <mergeCell ref="A97:B98"/>
    <mergeCell ref="C97:F97"/>
    <mergeCell ref="C98:F98"/>
    <mergeCell ref="A90:J90"/>
    <mergeCell ref="A91:N91"/>
    <mergeCell ref="A92:N92"/>
    <mergeCell ref="A93:N93"/>
    <mergeCell ref="A95:B95"/>
    <mergeCell ref="C95:F95"/>
    <mergeCell ref="V70:Y70"/>
    <mergeCell ref="Z70:AC70"/>
    <mergeCell ref="A86:J86"/>
    <mergeCell ref="A87:J87"/>
    <mergeCell ref="A88:J88"/>
    <mergeCell ref="A89:J89"/>
    <mergeCell ref="A70:A71"/>
    <mergeCell ref="B70:E70"/>
    <mergeCell ref="F70:H70"/>
    <mergeCell ref="J70:M70"/>
    <mergeCell ref="N70:Q70"/>
    <mergeCell ref="R70:U70"/>
    <mergeCell ref="V40:Y40"/>
    <mergeCell ref="Z40:AC40"/>
    <mergeCell ref="A55:A56"/>
    <mergeCell ref="B55:D55"/>
    <mergeCell ref="F55:I55"/>
    <mergeCell ref="J55:M55"/>
    <mergeCell ref="N55:Q55"/>
    <mergeCell ref="R55:U55"/>
    <mergeCell ref="V55:Y55"/>
    <mergeCell ref="Z55:AC55"/>
    <mergeCell ref="A40:A41"/>
    <mergeCell ref="B40:E40"/>
    <mergeCell ref="F40:I40"/>
    <mergeCell ref="J40:M40"/>
    <mergeCell ref="N40:Q40"/>
    <mergeCell ref="R40:U40"/>
    <mergeCell ref="A36:I36"/>
    <mergeCell ref="J36:K36"/>
    <mergeCell ref="A37:I37"/>
    <mergeCell ref="J37:K37"/>
    <mergeCell ref="A38:I38"/>
    <mergeCell ref="J38:K38"/>
    <mergeCell ref="A32:I32"/>
    <mergeCell ref="J32:K32"/>
    <mergeCell ref="A33:I33"/>
    <mergeCell ref="J33:K33"/>
    <mergeCell ref="A34:I34"/>
    <mergeCell ref="J34:K34"/>
    <mergeCell ref="A35:I35"/>
    <mergeCell ref="J35:K35"/>
    <mergeCell ref="A28:K28"/>
    <mergeCell ref="A29:I29"/>
    <mergeCell ref="J29:K29"/>
    <mergeCell ref="A30:I30"/>
    <mergeCell ref="J30:K30"/>
    <mergeCell ref="A31:I31"/>
    <mergeCell ref="J31:K31"/>
    <mergeCell ref="A25:I25"/>
    <mergeCell ref="J25:K25"/>
    <mergeCell ref="A26:I26"/>
    <mergeCell ref="J26:K26"/>
    <mergeCell ref="A27:I27"/>
    <mergeCell ref="J27:K27"/>
    <mergeCell ref="A21:K21"/>
    <mergeCell ref="A22:I22"/>
    <mergeCell ref="J22:K22"/>
    <mergeCell ref="A23:I23"/>
    <mergeCell ref="J23:K23"/>
    <mergeCell ref="A24:I24"/>
    <mergeCell ref="J24:K24"/>
    <mergeCell ref="A18:I18"/>
    <mergeCell ref="J18:K18"/>
    <mergeCell ref="A19:I19"/>
    <mergeCell ref="J19:K19"/>
    <mergeCell ref="A20:G20"/>
    <mergeCell ref="J20:K20"/>
    <mergeCell ref="A16:I16"/>
    <mergeCell ref="J16:K16"/>
    <mergeCell ref="A17:I17"/>
    <mergeCell ref="J17:K17"/>
    <mergeCell ref="A12:H12"/>
    <mergeCell ref="J12:K12"/>
    <mergeCell ref="A13:I13"/>
    <mergeCell ref="J13:K13"/>
    <mergeCell ref="A14:I14"/>
    <mergeCell ref="J14:K14"/>
    <mergeCell ref="A11:H11"/>
    <mergeCell ref="J11:K11"/>
    <mergeCell ref="A6:I6"/>
    <mergeCell ref="J6:K6"/>
    <mergeCell ref="A7:I7"/>
    <mergeCell ref="J7:K7"/>
    <mergeCell ref="A8:I8"/>
    <mergeCell ref="J8:K8"/>
    <mergeCell ref="A15:I15"/>
    <mergeCell ref="J15:K15"/>
    <mergeCell ref="A1:K1"/>
    <mergeCell ref="A2:K2"/>
    <mergeCell ref="A3:K3"/>
    <mergeCell ref="A4:K4"/>
    <mergeCell ref="A5:I5"/>
    <mergeCell ref="J5:K5"/>
    <mergeCell ref="A9:H9"/>
    <mergeCell ref="J9:K9"/>
    <mergeCell ref="A10:H10"/>
    <mergeCell ref="J10:K10"/>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from>
                    <xdr:col>9</xdr:col>
                    <xdr:colOff>9525</xdr:colOff>
                    <xdr:row>18</xdr:row>
                    <xdr:rowOff>0</xdr:rowOff>
                  </from>
                  <to>
                    <xdr:col>10</xdr:col>
                    <xdr:colOff>1266825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житло на умовах лоя</vt:lpstr>
      <vt:lpstr>'Калькулятор житло на умовах лоя'!avans2</vt:lpstr>
      <vt:lpstr>'Калькулятор житло на умовах лоя'!data2</vt:lpstr>
      <vt:lpstr>'Калькулятор житло на умовах лоя'!strok</vt:lpstr>
      <vt:lpstr>'Калькулятор житло на умовах лоя'!strok2</vt:lpstr>
      <vt:lpstr>'Калькулятор житло на умовах лоя'!sumkred2</vt:lpstr>
      <vt:lpstr>'Калькулятор житло на умовах лоя'!sumproplat2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2020-07-30T13:50:45Z</dcterms:created>
  <dcterms:modified xsi:type="dcterms:W3CDTF">2021-11-18T15:24:29Z</dcterms:modified>
</cp:coreProperties>
</file>