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firstSheet="1" activeTab="1"/>
  </bookViews>
  <sheets>
    <sheet name="Додаток до Паспорту (Класика 1" sheetId="1" state="hidden" r:id="rId1"/>
    <sheet name="Калькулятор (класика)" sheetId="2" r:id="rId2"/>
    <sheet name="Додаток до Паспорту_В кінці" sheetId="3" state="hidden" r:id="rId3"/>
    <sheet name="Калькулятор (в кінці строку)" sheetId="4" r:id="rId4"/>
  </sheets>
  <externalReferences>
    <externalReference r:id="rId7"/>
  </externalReferences>
  <definedNames>
    <definedName name="avans" localSheetId="0">'Додаток до Паспорту (Класика 1'!$H$10</definedName>
    <definedName name="avans" localSheetId="2">'Додаток до Паспорту_В кінці'!$H$10</definedName>
    <definedName name="avans" localSheetId="3">'Калькулятор (в кінці строку)'!$H$10</definedName>
    <definedName name="avans2" localSheetId="1">'Калькулятор (класика)'!$J$7</definedName>
    <definedName name="avans2">#REF!</definedName>
    <definedName name="data" localSheetId="0">'Додаток до Паспорту (Класика 1'!$H$14</definedName>
    <definedName name="data" localSheetId="2">'Додаток до Паспорту_В кінці'!$H$14</definedName>
    <definedName name="data" localSheetId="3">'Калькулятор (в кінці строку)'!$H$14</definedName>
    <definedName name="data2" localSheetId="1">'Калькулятор (класика)'!$J$15</definedName>
    <definedName name="data2">#REF!</definedName>
    <definedName name="PROC" localSheetId="0">'Додаток до Паспорту (Класика 1'!$H$13</definedName>
    <definedName name="PROC" localSheetId="2">'Додаток до Паспорту_В кінці'!$H$13</definedName>
    <definedName name="PROC" localSheetId="3">'Калькулятор (в кінці строку)'!$H$13</definedName>
    <definedName name="PROC2" localSheetId="1">'Калькулятор (класика)'!$J$14</definedName>
    <definedName name="proc2">#REF!</definedName>
    <definedName name="stoimost" localSheetId="0">'Додаток до Паспорту (Класика 1'!#REF!</definedName>
    <definedName name="stoimost" localSheetId="2">'Додаток до Паспорту_В кінці'!#REF!</definedName>
    <definedName name="stoimost" localSheetId="3">'Калькулятор (в кінці строку)'!#REF!</definedName>
    <definedName name="stoimost2">#REF!</definedName>
    <definedName name="strok" localSheetId="0">'Додаток до Паспорту (Класика 1'!$H$12</definedName>
    <definedName name="strok" localSheetId="2">'Додаток до Паспорту_В кінці'!$H$12</definedName>
    <definedName name="strok" localSheetId="3">'Калькулятор (в кінці строку)'!$H$12</definedName>
    <definedName name="strok2" localSheetId="1">'Калькулятор (класика)'!$J$13</definedName>
    <definedName name="strok2">#REF!</definedName>
    <definedName name="sumkred" localSheetId="0">'Додаток до Паспорту (Класика 1'!$H$11</definedName>
    <definedName name="sumkred" localSheetId="2">'Додаток до Паспорту_В кінці'!$H$11</definedName>
    <definedName name="sumkred" localSheetId="3">'Калькулятор (в кінці строку)'!$H$11</definedName>
    <definedName name="sumkred2" localSheetId="1">'Калькулятор (класика)'!$J$8</definedName>
    <definedName name="sumkred2">#REF!</definedName>
    <definedName name="sumproc" localSheetId="0">'Додаток до Паспорту (Класика 1'!#REF!</definedName>
    <definedName name="sumproc" localSheetId="2">'Додаток до Паспорту_В кінці'!#REF!</definedName>
    <definedName name="sumproc" localSheetId="3">'Калькулятор (в кінці строку)'!#REF!</definedName>
    <definedName name="sumproplat" localSheetId="0">'Додаток до Паспорту (Класика 1'!$H$15</definedName>
    <definedName name="sumproplat" localSheetId="2">'Додаток до Паспорту_В кінці'!$H$15</definedName>
    <definedName name="sumproplat" localSheetId="3">'Калькулятор (в кінці строку)'!$H$15</definedName>
    <definedName name="sumproplat2" localSheetId="1">'Калькулятор (класика)'!$J$16</definedName>
    <definedName name="sumproplat2">#REF!</definedName>
    <definedName name="Z_61A07DFC_D147_11D6_B93C_0010B563CE7A_.wvu.Cols" localSheetId="0" hidden="1">'Додаток до Паспорту (Класика 1'!$R:$IV</definedName>
    <definedName name="Z_61A07DFC_D147_11D6_B93C_0010B563CE7A_.wvu.Cols" localSheetId="2" hidden="1">'Додаток до Паспорту_В кінці'!$R:$IV</definedName>
    <definedName name="Z_61A07DFC_D147_11D6_B93C_0010B563CE7A_.wvu.Cols" localSheetId="3" hidden="1">'Калькулятор (в кінці строку)'!$R:$IV</definedName>
    <definedName name="Z_61A07DFC_D147_11D6_B93C_0010B563CE7A_.wvu.PrintArea" localSheetId="0" hidden="1">'Додаток до Паспорту (Класика 1'!$A$8:$I$68</definedName>
    <definedName name="Z_61A07DFC_D147_11D6_B93C_0010B563CE7A_.wvu.PrintArea" localSheetId="2" hidden="1">'Додаток до Паспорту_В кінці'!$A$8:$I$68</definedName>
    <definedName name="Z_61A07DFC_D147_11D6_B93C_0010B563CE7A_.wvu.PrintArea" localSheetId="3" hidden="1">'Калькулятор (в кінці строку)'!$A$8:$I$68</definedName>
    <definedName name="Z_61A07DFC_D147_11D6_B93C_0010B563CE7A_.wvu.Rows" localSheetId="0" hidden="1">'Додаток до Паспорту (Класика 1'!$69:$65536</definedName>
    <definedName name="Z_61A07DFC_D147_11D6_B93C_0010B563CE7A_.wvu.Rows" localSheetId="2" hidden="1">'Додаток до Паспорту_В кінці'!$69:$65536</definedName>
    <definedName name="Z_61A07DFC_D147_11D6_B93C_0010B563CE7A_.wvu.Rows" localSheetId="3" hidden="1">'Калькулятор (в кінці строку)'!$69:$65536</definedName>
    <definedName name="_xlnm.Print_Area" localSheetId="0">'Додаток до Паспорту (Класика 1'!$A$3:$AK$928</definedName>
    <definedName name="_xlnm.Print_Area" localSheetId="2">'Додаток до Паспорту_В кінці'!$A$3:$AG$876</definedName>
    <definedName name="_xlnm.Print_Area" localSheetId="3">'Калькулятор (в кінці строку)'!$A$3:$AG$878</definedName>
    <definedName name="_xlnm.Print_Area" localSheetId="1">'Калькулятор (класика)'!$A$1:$O$92</definedName>
    <definedName name="Переказ" localSheetId="0">'Додаток до Паспорту (Класика 1'!$H$18:$I$18</definedName>
    <definedName name="Переказ" localSheetId="2">'Додаток до Паспорту_В кінці'!$H$18</definedName>
    <definedName name="Переказ" localSheetId="3">'Калькулятор (в кінці строку)'!$H$18</definedName>
    <definedName name="Переказ">#REF!</definedName>
  </definedNames>
  <calcPr fullCalcOnLoad="1"/>
</workbook>
</file>

<file path=xl/sharedStrings.xml><?xml version="1.0" encoding="utf-8"?>
<sst xmlns="http://schemas.openxmlformats.org/spreadsheetml/2006/main" count="557" uniqueCount="113">
  <si>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</si>
  <si>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</si>
  <si>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</si>
  <si>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</si>
  <si>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</si>
  <si>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</si>
  <si>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</si>
  <si>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</si>
  <si>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</si>
  <si>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</si>
  <si>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</si>
  <si>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</si>
  <si>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</si>
  <si>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</si>
  <si>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</si>
  <si>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</si>
  <si>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</si>
  <si>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</si>
  <si>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</si>
  <si>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</si>
  <si>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</si>
  <si>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</si>
  <si>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</si>
  <si>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</si>
  <si>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</si>
  <si>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</si>
  <si>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</si>
  <si>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</si>
  <si>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</si>
  <si>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</si>
  <si>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</si>
  <si>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</si>
  <si>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</si>
  <si>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</si>
  <si>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</si>
  <si>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</si>
  <si>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</si>
  <si>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</si>
  <si>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</si>
  <si>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</si>
  <si>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</si>
  <si>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</si>
  <si>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</si>
  <si>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</si>
  <si>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</si>
  <si>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</si>
  <si>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</si>
  <si>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</si>
  <si>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</si>
  <si>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</si>
  <si>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</si>
  <si>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</si>
  <si>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Додаток 1 до протоколу Кредитної Ради АБ "УКРГАЗБАНК" від 01.06.2017 №92/12</t>
  </si>
  <si>
    <t>«КРЕДИТ ПІД ДЕПОЗИТ»</t>
  </si>
  <si>
    <t>Комісія за надання кредиту, %  від суми кредиту</t>
  </si>
  <si>
    <t>Відкриття поточного рахунку, грн.</t>
  </si>
  <si>
    <t>….</t>
  </si>
  <si>
    <t>2 міс.</t>
  </si>
  <si>
    <t>4 міс.</t>
  </si>
  <si>
    <t>5 міс.</t>
  </si>
  <si>
    <t>6 міс.</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</si>
  <si>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</si>
  <si>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готівкою кредитних коштів, виданих АБ "УКРГАЗБАНК", % від суми переказу (суми кредиту)</t>
  </si>
  <si>
    <t>5 міс</t>
  </si>
  <si>
    <t>7 міс.</t>
  </si>
  <si>
    <t>8 міс.</t>
  </si>
  <si>
    <t>9 міс.</t>
  </si>
  <si>
    <t>10 міс.</t>
  </si>
  <si>
    <t>11 міс.</t>
  </si>
  <si>
    <t>12 міс.</t>
  </si>
  <si>
    <t>В кінці строку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</si>
  <si>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</si>
  <si>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</si>
  <si>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</si>
  <si>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Додаток 6.1. до протоколу Кредитної Ради АБ "УКРГАЗБАНК" від 14.01.2020 №9/5</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</si>
  <si>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</si>
  <si>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</si>
  <si>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</si>
  <si>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</si>
  <si>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</si>
  <si>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</si>
  <si>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</si>
  <si>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</si>
  <si>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</si>
  <si>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 xml:space="preserve">Послуги нотаріуса </t>
  </si>
  <si>
    <t>Державне мито за посвідчення договору іпотеки</t>
  </si>
  <si>
    <t xml:space="preserve">Страхування предмету забезпечення </t>
  </si>
  <si>
    <t>Страхування особисто Позичальника</t>
  </si>
  <si>
    <t>Оцінка предмету забезпечення СОД</t>
  </si>
  <si>
    <t>Вартiсть послуг нотарiуса щодо державної реєстрацiї припинення iпотеки в ДРРП</t>
  </si>
  <si>
    <t>…</t>
  </si>
  <si>
    <t>Додаткові платежі на користь Банку/третіх осіб</t>
  </si>
  <si>
    <t>4. міс.</t>
  </si>
  <si>
    <t>5.міс</t>
  </si>
  <si>
    <t>6.міс.</t>
  </si>
  <si>
    <t>7.міс.</t>
  </si>
  <si>
    <t>8.міс</t>
  </si>
  <si>
    <t>9.міс.</t>
  </si>
  <si>
    <t>10.міс.</t>
  </si>
  <si>
    <t>11.міс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</si>
  <si>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</si>
  <si>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</si>
  <si>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</si>
  <si>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</si>
  <si>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Додаток 6.1 до протоколу Кредитної Ради АБ "УКРГАЗБАНК" від 14.01.2020 №9/5</t>
  </si>
  <si>
    <t>в кінці</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</si>
  <si>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</si>
  <si>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</si>
  <si>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Орієнтовні 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</si>
  <si>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</si>
  <si>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</si>
  <si>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r>
      <t xml:space="preserve">Калькулятор </t>
    </r>
    <r>
      <rPr>
        <b/>
        <i/>
        <sz val="14"/>
        <rFont val="Times New Roman"/>
        <family val="1"/>
      </rPr>
      <t>за програмою "Кредит під депозит"</t>
    </r>
  </si>
  <si>
    <t xml:space="preserve">заповнюється Кліентом виходячи з обраних умов кредитування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</si>
</sst>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000"/>
    <numFmt numFmtId="168" formatCode="0.000%"/>
  </numFmts>
  <fonts count="58">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1"/>
      <name val="Times New Roman"/>
      <family val="1"/>
    </font>
    <font>
      <b/>
      <sz val="14"/>
      <name val="Times New Roman"/>
      <family val="1"/>
    </font>
    <font>
      <i/>
      <sz val="11"/>
      <name val="Times New Roman"/>
      <family val="1"/>
    </font>
    <font>
      <sz val="11"/>
      <color indexed="10"/>
      <name val="Times New Roman"/>
      <family val="1"/>
    </font>
    <font>
      <u val="single"/>
      <sz val="11"/>
      <color indexed="9"/>
      <name val="Times New Roman"/>
      <family val="1"/>
    </font>
    <font>
      <sz val="11"/>
      <color indexed="23"/>
      <name val="Times New Roman"/>
      <family val="1"/>
    </font>
    <font>
      <i/>
      <sz val="11"/>
      <color indexed="10"/>
      <name val="Times New Roman"/>
      <family val="1"/>
    </font>
    <font>
      <b/>
      <i/>
      <sz val="14"/>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0"/>
      <name val="Times New Roman"/>
      <family val="1"/>
    </font>
    <font>
      <u val="single"/>
      <sz val="11"/>
      <color theme="0"/>
      <name val="Times New Roman"/>
      <family val="1"/>
    </font>
    <font>
      <sz val="11"/>
      <color theme="1"/>
      <name val="Times New Roman"/>
      <family val="1"/>
    </font>
    <font>
      <sz val="11"/>
      <color theme="1" tint="0.49998000264167786"/>
      <name val="Times New Roman"/>
      <family val="1"/>
    </font>
    <font>
      <i/>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bottom style="thin"/>
    </border>
    <border>
      <left/>
      <right style="thin"/>
      <top/>
      <bottom style="thin"/>
    </border>
    <border>
      <left style="thin"/>
      <right style="thin"/>
      <top style="thin"/>
      <bottom style="thin"/>
    </border>
    <border>
      <left style="thin"/>
      <right style="thin"/>
      <top style="thin"/>
      <bottom style="double"/>
    </border>
    <border>
      <left style="thin"/>
      <right style="thin"/>
      <top/>
      <bottom style="thin"/>
    </border>
    <border>
      <left/>
      <right style="thin"/>
      <top style="thin"/>
      <bottom style="double"/>
    </border>
    <border>
      <left/>
      <right style="thin"/>
      <top style="thin"/>
      <bottom style="thin"/>
    </border>
    <border>
      <left/>
      <right/>
      <top/>
      <bottom style="thin"/>
    </border>
    <border>
      <left style="thin"/>
      <right/>
      <top/>
      <bottom/>
    </border>
    <border>
      <left style="thin"/>
      <right/>
      <top style="thin"/>
      <bottom style="thin"/>
    </border>
    <border>
      <left/>
      <right/>
      <top style="medium"/>
      <bottom style="medium"/>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top/>
      <bottom style="medium"/>
    </border>
    <border>
      <left style="medium"/>
      <right style="thin"/>
      <top/>
      <bottom style="medium"/>
    </border>
    <border>
      <left style="thin"/>
      <right style="medium"/>
      <top/>
      <bottom style="medium"/>
    </border>
    <border>
      <left style="thin"/>
      <right style="thin"/>
      <top style="thin"/>
      <bottom/>
    </border>
    <border>
      <left style="thin"/>
      <right/>
      <top/>
      <bottom style="double"/>
    </border>
    <border>
      <left style="thin"/>
      <right/>
      <top/>
      <bottom style="medium"/>
    </border>
    <border>
      <left/>
      <right style="medium"/>
      <top/>
      <bottom style="double"/>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medium"/>
      <right style="medium"/>
      <top style="medium"/>
      <bottom/>
    </border>
    <border>
      <left style="medium"/>
      <right style="medium"/>
      <top/>
      <bottom style="double"/>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23">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0"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1" xfId="0" applyNumberFormat="1" applyFont="1" applyFill="1" applyBorder="1" applyAlignment="1" applyProtection="1">
      <alignment shrinkToFit="1"/>
      <protection hidden="1"/>
    </xf>
    <xf numFmtId="0" fontId="4" fillId="0" borderId="0" xfId="0" applyFont="1" applyAlignment="1" applyProtection="1">
      <alignment horizontal="left"/>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165" fontId="4" fillId="0" borderId="0" xfId="0" applyNumberFormat="1" applyFont="1" applyFill="1" applyAlignment="1" applyProtection="1">
      <alignment horizontal="left"/>
      <protection hidden="1"/>
    </xf>
    <xf numFmtId="0" fontId="52"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2"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12" xfId="0" applyFont="1" applyFill="1" applyBorder="1" applyAlignment="1" applyProtection="1">
      <alignment horizontal="left" shrinkToFit="1"/>
      <protection hidden="1"/>
    </xf>
    <xf numFmtId="4" fontId="4" fillId="35" borderId="13" xfId="0" applyNumberFormat="1" applyFont="1" applyFill="1" applyBorder="1" applyAlignment="1" applyProtection="1">
      <alignment/>
      <protection hidden="1"/>
    </xf>
    <xf numFmtId="0" fontId="4" fillId="35" borderId="0" xfId="0" applyFont="1" applyFill="1" applyAlignment="1" applyProtection="1">
      <alignment/>
      <protection hidden="1"/>
    </xf>
    <xf numFmtId="0" fontId="3" fillId="0" borderId="0" xfId="42" applyFont="1" applyFill="1" applyBorder="1" applyAlignment="1" applyProtection="1">
      <alignment horizontal="center"/>
      <protection hidden="1"/>
    </xf>
    <xf numFmtId="0" fontId="4" fillId="0" borderId="14" xfId="0" applyFont="1" applyFill="1" applyBorder="1" applyAlignment="1" applyProtection="1">
      <alignment horizontal="center" vertical="center" wrapText="1" shrinkToFit="1"/>
      <protection hidden="1"/>
    </xf>
    <xf numFmtId="164" fontId="4" fillId="0" borderId="15" xfId="0" applyNumberFormat="1" applyFont="1" applyFill="1" applyBorder="1" applyAlignment="1" applyProtection="1">
      <alignment horizontal="left" shrinkToFit="1"/>
      <protection hidden="1"/>
    </xf>
    <xf numFmtId="4" fontId="4" fillId="0" borderId="15" xfId="0" applyNumberFormat="1" applyFont="1" applyFill="1" applyBorder="1" applyAlignment="1" applyProtection="1">
      <alignment shrinkToFit="1"/>
      <protection hidden="1"/>
    </xf>
    <xf numFmtId="164" fontId="4" fillId="0" borderId="13"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164" fontId="4" fillId="0" borderId="14" xfId="0" applyNumberFormat="1" applyFont="1" applyFill="1" applyBorder="1" applyAlignment="1" applyProtection="1">
      <alignment horizontal="left" shrinkToFit="1"/>
      <protection hidden="1"/>
    </xf>
    <xf numFmtId="4" fontId="4" fillId="0" borderId="14" xfId="0" applyNumberFormat="1" applyFont="1" applyFill="1" applyBorder="1" applyAlignment="1" applyProtection="1">
      <alignment shrinkToFit="1"/>
      <protection hidden="1"/>
    </xf>
    <xf numFmtId="0" fontId="5" fillId="0" borderId="15" xfId="0" applyFont="1" applyFill="1" applyBorder="1" applyAlignment="1" applyProtection="1">
      <alignment vertical="top"/>
      <protection hidden="1"/>
    </xf>
    <xf numFmtId="4" fontId="4" fillId="0" borderId="15" xfId="0" applyNumberFormat="1" applyFont="1" applyFill="1" applyBorder="1" applyAlignment="1" applyProtection="1">
      <alignment/>
      <protection hidden="1"/>
    </xf>
    <xf numFmtId="4" fontId="4" fillId="0" borderId="15" xfId="0" applyNumberFormat="1" applyFont="1" applyFill="1" applyBorder="1" applyAlignment="1" applyProtection="1">
      <alignment/>
      <protection hidden="1"/>
    </xf>
    <xf numFmtId="168" fontId="4" fillId="35" borderId="13" xfId="58" applyNumberFormat="1" applyFont="1" applyFill="1" applyBorder="1" applyAlignment="1" applyProtection="1">
      <alignment/>
      <protection hidden="1"/>
    </xf>
    <xf numFmtId="0" fontId="52" fillId="0" borderId="0" xfId="0" applyFont="1" applyAlignment="1" applyProtection="1">
      <alignment horizontal="left"/>
      <protection hidden="1"/>
    </xf>
    <xf numFmtId="10" fontId="4" fillId="0" borderId="0" xfId="0" applyNumberFormat="1" applyFont="1" applyAlignment="1" applyProtection="1">
      <alignment/>
      <protection hidden="1"/>
    </xf>
    <xf numFmtId="0" fontId="4" fillId="0" borderId="16" xfId="0" applyFont="1" applyFill="1" applyBorder="1" applyAlignment="1" applyProtection="1">
      <alignment horizontal="center" vertical="center" wrapText="1" shrinkToFit="1"/>
      <protection hidden="1"/>
    </xf>
    <xf numFmtId="4" fontId="4" fillId="0" borderId="12" xfId="0" applyNumberFormat="1" applyFont="1" applyFill="1" applyBorder="1" applyAlignment="1" applyProtection="1">
      <alignment shrinkToFit="1"/>
      <protection hidden="1"/>
    </xf>
    <xf numFmtId="4" fontId="4" fillId="0" borderId="17"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protection hidden="1"/>
    </xf>
    <xf numFmtId="0" fontId="53" fillId="0" borderId="0" xfId="0" applyFont="1" applyFill="1" applyBorder="1" applyAlignment="1" applyProtection="1">
      <alignment horizontal="center" vertical="center" wrapText="1" shrinkToFit="1"/>
      <protection hidden="1"/>
    </xf>
    <xf numFmtId="4" fontId="53" fillId="0" borderId="0" xfId="0" applyNumberFormat="1" applyFont="1" applyFill="1" applyBorder="1" applyAlignment="1" applyProtection="1">
      <alignment shrinkToFit="1"/>
      <protection hidden="1"/>
    </xf>
    <xf numFmtId="167" fontId="53" fillId="0" borderId="0" xfId="0" applyNumberFormat="1" applyFont="1" applyFill="1" applyBorder="1" applyAlignment="1" applyProtection="1">
      <alignment shrinkToFit="1"/>
      <protection hidden="1"/>
    </xf>
    <xf numFmtId="4" fontId="53" fillId="0" borderId="0" xfId="0" applyNumberFormat="1" applyFont="1" applyFill="1" applyBorder="1" applyAlignment="1" applyProtection="1">
      <alignment/>
      <protection hidden="1"/>
    </xf>
    <xf numFmtId="4" fontId="53" fillId="0" borderId="0" xfId="0" applyNumberFormat="1" applyFont="1" applyFill="1" applyBorder="1" applyAlignment="1" applyProtection="1">
      <alignment/>
      <protection hidden="1"/>
    </xf>
    <xf numFmtId="0" fontId="4" fillId="0" borderId="13" xfId="0" applyFont="1" applyFill="1" applyBorder="1" applyAlignment="1" applyProtection="1">
      <alignment horizontal="center" vertical="center" wrapText="1" shrinkToFit="1"/>
      <protection hidden="1"/>
    </xf>
    <xf numFmtId="4" fontId="4" fillId="0" borderId="13" xfId="0" applyNumberFormat="1" applyFont="1" applyFill="1" applyBorder="1" applyAlignment="1" applyProtection="1">
      <alignment/>
      <protection hidden="1"/>
    </xf>
    <xf numFmtId="4" fontId="4" fillId="0" borderId="13" xfId="0" applyNumberFormat="1" applyFont="1" applyFill="1" applyBorder="1" applyAlignment="1" applyProtection="1">
      <alignment/>
      <protection hidden="1"/>
    </xf>
    <xf numFmtId="0" fontId="4" fillId="0" borderId="15" xfId="0" applyNumberFormat="1" applyFont="1" applyFill="1" applyBorder="1" applyAlignment="1" applyProtection="1">
      <alignment horizontal="left" shrinkToFit="1"/>
      <protection hidden="1"/>
    </xf>
    <xf numFmtId="0" fontId="4" fillId="0" borderId="13" xfId="0" applyNumberFormat="1" applyFont="1" applyFill="1" applyBorder="1" applyAlignment="1" applyProtection="1">
      <alignment horizontal="left" shrinkToFit="1"/>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0" fillId="0" borderId="17" xfId="0" applyBorder="1" applyAlignment="1">
      <alignment horizontal="right"/>
    </xf>
    <xf numFmtId="0" fontId="4" fillId="34" borderId="0" xfId="0" applyFont="1" applyFill="1" applyBorder="1" applyAlignment="1" applyProtection="1">
      <alignment horizontal="left" vertical="center"/>
      <protection hidden="1"/>
    </xf>
    <xf numFmtId="0" fontId="0" fillId="0" borderId="17" xfId="0" applyBorder="1" applyAlignment="1">
      <alignment horizontal="right" wrapText="1"/>
    </xf>
    <xf numFmtId="9" fontId="4" fillId="0" borderId="0" xfId="0" applyNumberFormat="1" applyFont="1" applyFill="1" applyAlignment="1" applyProtection="1">
      <alignment/>
      <protection hidden="1"/>
    </xf>
    <xf numFmtId="10" fontId="4" fillId="0" borderId="0" xfId="0" applyNumberFormat="1" applyFont="1" applyFill="1" applyAlignment="1" applyProtection="1">
      <alignment/>
      <protection hidden="1"/>
    </xf>
    <xf numFmtId="0" fontId="4" fillId="0" borderId="18" xfId="0" applyFont="1" applyFill="1" applyBorder="1" applyAlignment="1" applyProtection="1">
      <alignment horizontal="left" shrinkToFit="1"/>
      <protection hidden="1"/>
    </xf>
    <xf numFmtId="0" fontId="4" fillId="0" borderId="19" xfId="0" applyFont="1" applyFill="1" applyBorder="1" applyAlignment="1" applyProtection="1">
      <alignment vertical="center" wrapText="1"/>
      <protection hidden="1"/>
    </xf>
    <xf numFmtId="0" fontId="52" fillId="0" borderId="0" xfId="0" applyFont="1" applyFill="1" applyBorder="1" applyAlignment="1" applyProtection="1">
      <alignment horizontal="left"/>
      <protection hidden="1"/>
    </xf>
    <xf numFmtId="0" fontId="52" fillId="0" borderId="0" xfId="0" applyFont="1" applyFill="1" applyAlignment="1" applyProtection="1">
      <alignment horizontal="left"/>
      <protection hidden="1"/>
    </xf>
    <xf numFmtId="0" fontId="0" fillId="0" borderId="0" xfId="0" applyFill="1" applyAlignment="1">
      <alignment/>
    </xf>
    <xf numFmtId="2" fontId="52" fillId="33" borderId="20" xfId="58" applyNumberFormat="1" applyFont="1" applyFill="1" applyBorder="1" applyAlignment="1" applyProtection="1">
      <alignment horizontal="right"/>
      <protection hidden="1"/>
    </xf>
    <xf numFmtId="2" fontId="52" fillId="33" borderId="17" xfId="58" applyNumberFormat="1" applyFont="1" applyFill="1" applyBorder="1" applyAlignment="1" applyProtection="1">
      <alignment horizontal="right"/>
      <protection hidden="1"/>
    </xf>
    <xf numFmtId="0" fontId="5" fillId="0" borderId="21"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shrinkToFit="1"/>
      <protection hidden="1"/>
    </xf>
    <xf numFmtId="164" fontId="4" fillId="0" borderId="23" xfId="0" applyNumberFormat="1" applyFont="1" applyFill="1" applyBorder="1" applyAlignment="1" applyProtection="1">
      <alignment horizontal="left" shrinkToFit="1"/>
      <protection hidden="1"/>
    </xf>
    <xf numFmtId="4" fontId="4" fillId="0" borderId="24" xfId="0" applyNumberFormat="1" applyFont="1" applyFill="1" applyBorder="1" applyAlignment="1" applyProtection="1">
      <alignment shrinkToFit="1"/>
      <protection hidden="1"/>
    </xf>
    <xf numFmtId="4" fontId="4" fillId="0" borderId="25" xfId="0" applyNumberFormat="1" applyFont="1" applyFill="1" applyBorder="1" applyAlignment="1" applyProtection="1">
      <alignment shrinkToFit="1"/>
      <protection hidden="1"/>
    </xf>
    <xf numFmtId="0" fontId="5" fillId="0" borderId="26" xfId="0" applyFont="1" applyFill="1" applyBorder="1" applyAlignment="1" applyProtection="1">
      <alignment vertical="top"/>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protection hidden="1"/>
    </xf>
    <xf numFmtId="4" fontId="4" fillId="0" borderId="28" xfId="0" applyNumberFormat="1" applyFont="1" applyFill="1" applyBorder="1" applyAlignment="1" applyProtection="1">
      <alignment/>
      <protection hidden="1"/>
    </xf>
    <xf numFmtId="10" fontId="4" fillId="35" borderId="29" xfId="58" applyNumberFormat="1" applyFont="1" applyFill="1" applyBorder="1" applyAlignment="1" applyProtection="1">
      <alignment/>
      <protection hidden="1"/>
    </xf>
    <xf numFmtId="0" fontId="4" fillId="0" borderId="30" xfId="0" applyFont="1" applyFill="1" applyBorder="1" applyAlignment="1" applyProtection="1">
      <alignment horizontal="center" vertical="center" wrapText="1" shrinkToFit="1"/>
      <protection hidden="1"/>
    </xf>
    <xf numFmtId="4" fontId="4" fillId="0" borderId="23" xfId="0" applyNumberFormat="1" applyFont="1" applyFill="1" applyBorder="1" applyAlignment="1" applyProtection="1">
      <alignment shrinkToFit="1"/>
      <protection hidden="1"/>
    </xf>
    <xf numFmtId="4" fontId="4" fillId="0" borderId="31" xfId="0" applyNumberFormat="1" applyFont="1" applyFill="1" applyBorder="1" applyAlignment="1" applyProtection="1">
      <alignment/>
      <protection hidden="1"/>
    </xf>
    <xf numFmtId="0" fontId="4" fillId="0" borderId="32"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54" fillId="0" borderId="0" xfId="0" applyFont="1" applyFill="1" applyBorder="1" applyAlignment="1" applyProtection="1">
      <alignment vertical="center" wrapText="1"/>
      <protection hidden="1"/>
    </xf>
    <xf numFmtId="0" fontId="5" fillId="0" borderId="17" xfId="0" applyFont="1" applyFill="1" applyBorder="1" applyAlignment="1" applyProtection="1">
      <alignment vertical="center" wrapText="1"/>
      <protection hidden="1"/>
    </xf>
    <xf numFmtId="0" fontId="5" fillId="0" borderId="13" xfId="0" applyFont="1" applyFill="1" applyBorder="1" applyAlignment="1" applyProtection="1">
      <alignment vertical="center" wrapText="1"/>
      <protection hidden="1"/>
    </xf>
    <xf numFmtId="0" fontId="4" fillId="0" borderId="13" xfId="0" applyFont="1" applyFill="1" applyBorder="1" applyAlignment="1" applyProtection="1">
      <alignment horizontal="left"/>
      <protection hidden="1"/>
    </xf>
    <xf numFmtId="4" fontId="4" fillId="0" borderId="13" xfId="0" applyNumberFormat="1" applyFont="1" applyFill="1" applyBorder="1" applyAlignment="1" applyProtection="1">
      <alignment horizontal="right"/>
      <protection locked="0"/>
    </xf>
    <xf numFmtId="0" fontId="4" fillId="35" borderId="10" xfId="53" applyFont="1" applyFill="1" applyBorder="1" applyAlignment="1" applyProtection="1">
      <alignment horizontal="left" vertical="center" wrapText="1"/>
      <protection hidden="1"/>
    </xf>
    <xf numFmtId="0" fontId="4" fillId="35" borderId="0" xfId="53" applyFont="1" applyFill="1" applyBorder="1" applyAlignment="1" applyProtection="1">
      <alignment horizontal="left" vertical="center" wrapText="1"/>
      <protection hidden="1"/>
    </xf>
    <xf numFmtId="0" fontId="55" fillId="35" borderId="10" xfId="53" applyFont="1" applyFill="1" applyBorder="1" applyAlignment="1" applyProtection="1">
      <alignment horizontal="left" vertical="center" wrapText="1"/>
      <protection hidden="1"/>
    </xf>
    <xf numFmtId="0" fontId="55" fillId="35" borderId="0" xfId="53" applyFont="1" applyFill="1" applyBorder="1" applyAlignment="1" applyProtection="1">
      <alignment horizontal="left" vertical="center" wrapText="1"/>
      <protection hidden="1"/>
    </xf>
    <xf numFmtId="0" fontId="55" fillId="35" borderId="13" xfId="53" applyFont="1" applyFill="1" applyBorder="1" applyAlignment="1" applyProtection="1">
      <alignment horizontal="center" vertical="center" wrapText="1"/>
      <protection hidden="1"/>
    </xf>
    <xf numFmtId="14" fontId="55" fillId="35" borderId="13" xfId="53" applyNumberFormat="1"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0" fontId="4" fillId="0" borderId="13" xfId="0" applyFont="1" applyFill="1" applyBorder="1" applyAlignment="1" applyProtection="1">
      <alignment horizontal="left" wrapText="1" shrinkToFit="1"/>
      <protection hidden="1"/>
    </xf>
    <xf numFmtId="0" fontId="4" fillId="0" borderId="13" xfId="0" applyFont="1" applyFill="1" applyBorder="1" applyAlignment="1" applyProtection="1">
      <alignment horizontal="left" shrinkToFit="1"/>
      <protection hidden="1"/>
    </xf>
    <xf numFmtId="4" fontId="4" fillId="35" borderId="20" xfId="0" applyNumberFormat="1" applyFont="1" applyFill="1" applyBorder="1" applyAlignment="1" applyProtection="1">
      <alignment horizontal="center" vertical="center"/>
      <protection/>
    </xf>
    <xf numFmtId="4" fontId="4" fillId="35" borderId="17" xfId="0" applyNumberFormat="1" applyFont="1" applyFill="1" applyBorder="1" applyAlignment="1" applyProtection="1">
      <alignment horizontal="center" vertical="center"/>
      <protection/>
    </xf>
    <xf numFmtId="0" fontId="55" fillId="0" borderId="13" xfId="53" applyFont="1" applyBorder="1" applyAlignment="1">
      <alignment horizontal="center" vertical="center" wrapText="1"/>
      <protection/>
    </xf>
    <xf numFmtId="0" fontId="55" fillId="33" borderId="13" xfId="53" applyFont="1" applyFill="1" applyBorder="1" applyAlignment="1">
      <alignment horizontal="center" vertical="center" wrapText="1"/>
      <protection/>
    </xf>
    <xf numFmtId="0" fontId="55" fillId="35" borderId="13" xfId="53" applyFont="1" applyFill="1" applyBorder="1" applyAlignment="1">
      <alignment horizontal="left" vertical="center" wrapText="1"/>
      <protection/>
    </xf>
    <xf numFmtId="0" fontId="0" fillId="35" borderId="0" xfId="0" applyFill="1" applyAlignment="1" applyProtection="1">
      <alignment horizontal="left"/>
      <protection hidden="1"/>
    </xf>
    <xf numFmtId="0" fontId="4" fillId="0" borderId="13" xfId="0" applyFont="1" applyFill="1" applyBorder="1" applyAlignment="1" applyProtection="1">
      <alignment horizontal="center" vertical="center" textRotation="45"/>
      <protection hidden="1"/>
    </xf>
    <xf numFmtId="0" fontId="4" fillId="0" borderId="14" xfId="0" applyFont="1" applyFill="1" applyBorder="1" applyAlignment="1" applyProtection="1">
      <alignment horizontal="center" vertical="center" textRotation="45"/>
      <protection hidden="1"/>
    </xf>
    <xf numFmtId="0" fontId="5" fillId="0" borderId="15" xfId="0" applyFont="1" applyFill="1" applyBorder="1" applyAlignment="1" applyProtection="1">
      <alignment horizontal="center" vertical="center" wrapText="1"/>
      <protection hidden="1"/>
    </xf>
    <xf numFmtId="0" fontId="54" fillId="0" borderId="0"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left" vertical="center" wrapText="1" shrinkToFit="1"/>
      <protection hidden="1"/>
    </xf>
    <xf numFmtId="10" fontId="4" fillId="0" borderId="13" xfId="58" applyNumberFormat="1" applyFont="1" applyFill="1" applyBorder="1" applyAlignment="1" applyProtection="1">
      <alignment horizontal="right"/>
      <protection locked="0"/>
    </xf>
    <xf numFmtId="0" fontId="52" fillId="0" borderId="0" xfId="0" applyFont="1" applyBorder="1" applyAlignment="1" applyProtection="1">
      <alignment horizontal="left"/>
      <protection hidden="1"/>
    </xf>
    <xf numFmtId="0" fontId="52" fillId="0" borderId="0" xfId="0" applyFont="1" applyAlignment="1" applyProtection="1">
      <alignment horizontal="left"/>
      <protection hidden="1"/>
    </xf>
    <xf numFmtId="0" fontId="4" fillId="0" borderId="20" xfId="0" applyFont="1" applyFill="1" applyBorder="1" applyAlignment="1" applyProtection="1">
      <alignment horizontal="left" shrinkToFit="1"/>
      <protection hidden="1"/>
    </xf>
    <xf numFmtId="0" fontId="4" fillId="0" borderId="33" xfId="0" applyFont="1" applyFill="1" applyBorder="1" applyAlignment="1" applyProtection="1">
      <alignment horizontal="left" shrinkToFit="1"/>
      <protection hidden="1"/>
    </xf>
    <xf numFmtId="2" fontId="4" fillId="0" borderId="13" xfId="0" applyNumberFormat="1" applyFont="1" applyFill="1" applyBorder="1" applyAlignment="1" applyProtection="1">
      <alignment horizontal="right"/>
      <protection locked="0"/>
    </xf>
    <xf numFmtId="0" fontId="4" fillId="0" borderId="34" xfId="0" applyFont="1" applyFill="1" applyBorder="1" applyAlignment="1" applyProtection="1">
      <alignment horizontal="left" shrinkToFit="1"/>
      <protection hidden="1"/>
    </xf>
    <xf numFmtId="0" fontId="4" fillId="0" borderId="35" xfId="0" applyFont="1" applyFill="1" applyBorder="1" applyAlignment="1" applyProtection="1">
      <alignment horizontal="left" shrinkToFit="1"/>
      <protection hidden="1"/>
    </xf>
    <xf numFmtId="0" fontId="4" fillId="0" borderId="36" xfId="0" applyFont="1" applyFill="1" applyBorder="1" applyAlignment="1" applyProtection="1">
      <alignment horizontal="left" shrinkToFit="1"/>
      <protection hidden="1"/>
    </xf>
    <xf numFmtId="10" fontId="4" fillId="0" borderId="13" xfId="58" applyNumberFormat="1" applyFont="1" applyFill="1" applyBorder="1" applyAlignment="1" applyProtection="1">
      <alignment horizontal="right"/>
      <protection/>
    </xf>
    <xf numFmtId="4" fontId="4" fillId="0" borderId="13" xfId="0" applyNumberFormat="1" applyFont="1" applyFill="1" applyBorder="1" applyAlignment="1" applyProtection="1">
      <alignment horizontal="right"/>
      <protection/>
    </xf>
    <xf numFmtId="1" fontId="4" fillId="33" borderId="13" xfId="0" applyNumberFormat="1" applyFont="1" applyFill="1" applyBorder="1" applyAlignment="1" applyProtection="1" quotePrefix="1">
      <alignment horizontal="right"/>
      <protection locked="0"/>
    </xf>
    <xf numFmtId="0" fontId="4" fillId="0" borderId="17" xfId="0" applyFont="1" applyFill="1" applyBorder="1" applyAlignment="1" applyProtection="1">
      <alignment horizontal="left" shrinkToFit="1"/>
      <protection hidden="1"/>
    </xf>
    <xf numFmtId="0" fontId="4" fillId="33" borderId="20" xfId="0" applyNumberFormat="1" applyFont="1" applyFill="1" applyBorder="1" applyAlignment="1" applyProtection="1">
      <alignment horizontal="right"/>
      <protection hidden="1"/>
    </xf>
    <xf numFmtId="0" fontId="4" fillId="33" borderId="17" xfId="0" applyNumberFormat="1" applyFont="1" applyFill="1" applyBorder="1" applyAlignment="1" applyProtection="1">
      <alignment horizontal="right"/>
      <protection hidden="1"/>
    </xf>
    <xf numFmtId="4" fontId="4" fillId="33" borderId="37" xfId="0" applyNumberFormat="1" applyFont="1" applyFill="1" applyBorder="1" applyAlignment="1" applyProtection="1">
      <alignment horizontal="right"/>
      <protection hidden="1"/>
    </xf>
    <xf numFmtId="4" fontId="4" fillId="33" borderId="12"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2" fontId="4" fillId="33" borderId="13" xfId="57" applyNumberFormat="1" applyFont="1" applyFill="1" applyBorder="1" applyAlignment="1" applyProtection="1">
      <alignment horizontal="right"/>
      <protection locked="0"/>
    </xf>
    <xf numFmtId="0" fontId="56"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0"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57" fillId="0" borderId="20" xfId="42" applyFont="1" applyFill="1" applyBorder="1" applyAlignment="1" applyProtection="1">
      <alignment horizontal="left" vertical="center" wrapText="1"/>
      <protection hidden="1"/>
    </xf>
    <xf numFmtId="0" fontId="57" fillId="0" borderId="33" xfId="42" applyFont="1" applyFill="1" applyBorder="1" applyAlignment="1" applyProtection="1">
      <alignment horizontal="left" vertical="center" wrapText="1"/>
      <protection hidden="1"/>
    </xf>
    <xf numFmtId="0" fontId="57" fillId="0" borderId="17" xfId="42" applyFont="1" applyFill="1" applyBorder="1" applyAlignment="1" applyProtection="1">
      <alignment horizontal="left" vertical="center" wrapText="1"/>
      <protection hidden="1"/>
    </xf>
    <xf numFmtId="0" fontId="9" fillId="0" borderId="17" xfId="0" applyFont="1" applyBorder="1" applyAlignment="1">
      <alignment horizontal="left" vertical="center" wrapText="1"/>
    </xf>
    <xf numFmtId="10" fontId="4" fillId="33" borderId="13" xfId="58" applyNumberFormat="1" applyFont="1" applyFill="1" applyBorder="1" applyAlignment="1" applyProtection="1">
      <alignment horizontal="right"/>
      <protection locked="0"/>
    </xf>
    <xf numFmtId="4" fontId="4" fillId="33" borderId="13" xfId="0" applyNumberFormat="1" applyFont="1" applyFill="1" applyBorder="1" applyAlignment="1" applyProtection="1">
      <alignment horizontal="right"/>
      <protection locked="0"/>
    </xf>
    <xf numFmtId="0" fontId="4" fillId="0" borderId="0" xfId="0" applyFont="1" applyFill="1" applyAlignment="1" applyProtection="1">
      <alignment horizontal="left" vertical="center"/>
      <protection hidden="1"/>
    </xf>
    <xf numFmtId="0" fontId="56"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0" fontId="57" fillId="0" borderId="20" xfId="42" applyFont="1" applyFill="1" applyBorder="1" applyAlignment="1" applyProtection="1">
      <alignment horizontal="center" vertical="center" wrapText="1"/>
      <protection hidden="1"/>
    </xf>
    <xf numFmtId="0" fontId="57" fillId="0" borderId="33" xfId="42" applyFont="1" applyFill="1" applyBorder="1" applyAlignment="1" applyProtection="1">
      <alignment horizontal="center" vertical="center" wrapText="1"/>
      <protection hidden="1"/>
    </xf>
    <xf numFmtId="0" fontId="57" fillId="0" borderId="17" xfId="42" applyFont="1" applyFill="1" applyBorder="1" applyAlignment="1" applyProtection="1">
      <alignment horizontal="center" vertical="center" wrapText="1"/>
      <protection hidden="1"/>
    </xf>
    <xf numFmtId="0" fontId="52" fillId="0" borderId="20" xfId="0" applyFont="1" applyFill="1" applyBorder="1" applyAlignment="1" applyProtection="1">
      <alignment horizontal="left"/>
      <protection hidden="1"/>
    </xf>
    <xf numFmtId="0" fontId="52" fillId="0" borderId="33" xfId="0" applyFont="1" applyFill="1" applyBorder="1" applyAlignment="1" applyProtection="1">
      <alignment horizontal="left"/>
      <protection hidden="1"/>
    </xf>
    <xf numFmtId="0" fontId="52" fillId="0" borderId="17" xfId="0" applyFont="1" applyFill="1" applyBorder="1" applyAlignment="1" applyProtection="1">
      <alignment horizontal="left"/>
      <protection hidden="1"/>
    </xf>
    <xf numFmtId="0" fontId="4" fillId="0" borderId="20" xfId="0" applyFont="1" applyFill="1" applyBorder="1" applyAlignment="1" applyProtection="1">
      <alignment horizontal="left" vertical="top"/>
      <protection hidden="1"/>
    </xf>
    <xf numFmtId="0" fontId="4" fillId="0" borderId="33" xfId="0" applyFont="1" applyFill="1" applyBorder="1" applyAlignment="1" applyProtection="1">
      <alignment horizontal="left" vertical="top"/>
      <protection hidden="1"/>
    </xf>
    <xf numFmtId="0" fontId="4" fillId="0" borderId="17" xfId="0" applyFont="1" applyFill="1" applyBorder="1" applyAlignment="1" applyProtection="1">
      <alignment horizontal="left" vertical="top"/>
      <protection hidden="1"/>
    </xf>
    <xf numFmtId="0" fontId="4" fillId="0" borderId="20" xfId="0" applyFont="1" applyFill="1" applyBorder="1" applyAlignment="1" applyProtection="1">
      <alignment horizontal="left" vertical="center"/>
      <protection hidden="1"/>
    </xf>
    <xf numFmtId="0" fontId="4" fillId="0" borderId="33"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20" xfId="0" applyFont="1" applyFill="1" applyBorder="1" applyAlignment="1" applyProtection="1">
      <alignment horizontal="right"/>
      <protection hidden="1"/>
    </xf>
    <xf numFmtId="0" fontId="0" fillId="0" borderId="33" xfId="0" applyBorder="1" applyAlignment="1">
      <alignment horizontal="right"/>
    </xf>
    <xf numFmtId="0" fontId="0" fillId="0" borderId="17" xfId="0" applyBorder="1" applyAlignment="1">
      <alignment horizontal="right"/>
    </xf>
    <xf numFmtId="0" fontId="4" fillId="0" borderId="20" xfId="0" applyFont="1" applyFill="1" applyBorder="1" applyAlignment="1" applyProtection="1">
      <alignment horizontal="right" wrapText="1"/>
      <protection hidden="1"/>
    </xf>
    <xf numFmtId="0" fontId="0" fillId="0" borderId="33" xfId="0" applyBorder="1" applyAlignment="1">
      <alignment horizontal="right" wrapText="1"/>
    </xf>
    <xf numFmtId="0" fontId="0" fillId="0" borderId="17" xfId="0" applyBorder="1" applyAlignment="1">
      <alignment horizontal="right" wrapText="1"/>
    </xf>
    <xf numFmtId="0" fontId="4" fillId="36" borderId="20" xfId="0" applyNumberFormat="1" applyFont="1" applyFill="1" applyBorder="1" applyAlignment="1" applyProtection="1">
      <alignment horizontal="right"/>
      <protection hidden="1" locked="0"/>
    </xf>
    <xf numFmtId="0" fontId="4" fillId="36" borderId="17" xfId="0" applyNumberFormat="1" applyFont="1" applyFill="1" applyBorder="1" applyAlignment="1" applyProtection="1">
      <alignment horizontal="right"/>
      <protection hidden="1" locked="0"/>
    </xf>
    <xf numFmtId="4" fontId="4" fillId="37" borderId="37" xfId="0" applyNumberFormat="1" applyFont="1" applyFill="1" applyBorder="1" applyAlignment="1" applyProtection="1">
      <alignment horizontal="right"/>
      <protection hidden="1" locked="0"/>
    </xf>
    <xf numFmtId="4" fontId="4" fillId="37" borderId="12" xfId="0" applyNumberFormat="1" applyFont="1" applyFill="1" applyBorder="1" applyAlignment="1" applyProtection="1">
      <alignment horizontal="right"/>
      <protection hidden="1" locked="0"/>
    </xf>
    <xf numFmtId="1" fontId="4" fillId="33" borderId="17" xfId="0" applyNumberFormat="1" applyFont="1" applyFill="1" applyBorder="1" applyAlignment="1" applyProtection="1" quotePrefix="1">
      <alignment horizontal="right"/>
      <protection locked="0"/>
    </xf>
    <xf numFmtId="2" fontId="4" fillId="33" borderId="13" xfId="58" applyNumberFormat="1" applyFont="1" applyFill="1" applyBorder="1" applyAlignment="1" applyProtection="1">
      <alignment horizontal="right"/>
      <protection locked="0"/>
    </xf>
    <xf numFmtId="4" fontId="4" fillId="0" borderId="20" xfId="0" applyNumberFormat="1" applyFont="1" applyFill="1" applyBorder="1" applyAlignment="1" applyProtection="1">
      <alignment horizontal="right"/>
      <protection hidden="1" locked="0"/>
    </xf>
    <xf numFmtId="4" fontId="4" fillId="0" borderId="17" xfId="0" applyNumberFormat="1" applyFont="1" applyFill="1" applyBorder="1" applyAlignment="1" applyProtection="1">
      <alignment horizontal="right"/>
      <protection hidden="1" locked="0"/>
    </xf>
    <xf numFmtId="0" fontId="52" fillId="0" borderId="20" xfId="0" applyFont="1" applyFill="1" applyBorder="1" applyAlignment="1" applyProtection="1">
      <alignment horizontal="left" vertical="center" wrapText="1"/>
      <protection hidden="1"/>
    </xf>
    <xf numFmtId="0" fontId="52" fillId="0" borderId="33" xfId="0" applyFont="1" applyFill="1" applyBorder="1" applyAlignment="1" applyProtection="1">
      <alignment horizontal="left" vertical="center"/>
      <protection hidden="1"/>
    </xf>
    <xf numFmtId="0" fontId="52" fillId="0" borderId="17" xfId="0" applyFont="1" applyFill="1" applyBorder="1" applyAlignment="1" applyProtection="1">
      <alignment horizontal="left" vertical="center"/>
      <protection hidden="1"/>
    </xf>
    <xf numFmtId="10" fontId="4" fillId="35" borderId="13" xfId="58" applyNumberFormat="1" applyFont="1" applyFill="1" applyBorder="1" applyAlignment="1" applyProtection="1">
      <alignment horizontal="right"/>
      <protection hidden="1"/>
    </xf>
    <xf numFmtId="0" fontId="4" fillId="0" borderId="20" xfId="0" applyFont="1" applyFill="1" applyBorder="1" applyAlignment="1" applyProtection="1">
      <alignment horizontal="left" vertical="center" shrinkToFit="1"/>
      <protection hidden="1"/>
    </xf>
    <xf numFmtId="0" fontId="52" fillId="0" borderId="33" xfId="0" applyFont="1" applyFill="1" applyBorder="1" applyAlignment="1" applyProtection="1">
      <alignment horizontal="left" vertical="center" shrinkToFit="1"/>
      <protection hidden="1"/>
    </xf>
    <xf numFmtId="0" fontId="52" fillId="0" borderId="17" xfId="0" applyFont="1" applyFill="1" applyBorder="1" applyAlignment="1" applyProtection="1">
      <alignment horizontal="left" vertical="center" shrinkToFit="1"/>
      <protection hidden="1"/>
    </xf>
    <xf numFmtId="10" fontId="4" fillId="35" borderId="20" xfId="58" applyNumberFormat="1" applyFont="1" applyFill="1" applyBorder="1" applyAlignment="1" applyProtection="1">
      <alignment horizontal="center"/>
      <protection hidden="1"/>
    </xf>
    <xf numFmtId="10" fontId="4" fillId="35" borderId="17" xfId="58" applyNumberFormat="1" applyFont="1" applyFill="1" applyBorder="1" applyAlignment="1" applyProtection="1">
      <alignment horizontal="center"/>
      <protection hidden="1"/>
    </xf>
    <xf numFmtId="2" fontId="52" fillId="33" borderId="20" xfId="58" applyNumberFormat="1" applyFont="1" applyFill="1" applyBorder="1" applyAlignment="1" applyProtection="1">
      <alignment horizontal="right"/>
      <protection hidden="1"/>
    </xf>
    <xf numFmtId="2" fontId="52" fillId="33" borderId="17" xfId="58" applyNumberFormat="1" applyFont="1" applyFill="1" applyBorder="1" applyAlignment="1" applyProtection="1">
      <alignment horizontal="right"/>
      <protection hidden="1"/>
    </xf>
    <xf numFmtId="0" fontId="4" fillId="0" borderId="33" xfId="0" applyFont="1" applyFill="1" applyBorder="1" applyAlignment="1" applyProtection="1">
      <alignment horizontal="left" vertical="center" shrinkToFit="1"/>
      <protection hidden="1"/>
    </xf>
    <xf numFmtId="0" fontId="4" fillId="0" borderId="17"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textRotation="45"/>
      <protection hidden="1"/>
    </xf>
    <xf numFmtId="0" fontId="4" fillId="0" borderId="39" xfId="0" applyFont="1" applyFill="1" applyBorder="1" applyAlignment="1" applyProtection="1">
      <alignment horizontal="center" vertical="center" textRotation="45"/>
      <protection hidden="1"/>
    </xf>
    <xf numFmtId="0" fontId="5" fillId="0" borderId="4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4" fillId="35" borderId="13" xfId="53" applyFont="1" applyFill="1" applyBorder="1" applyAlignment="1">
      <alignment horizontal="left" vertical="center" wrapText="1"/>
      <protection/>
    </xf>
    <xf numFmtId="0" fontId="55" fillId="33" borderId="13" xfId="53" applyFont="1" applyFill="1" applyBorder="1" applyAlignment="1" applyProtection="1">
      <alignment horizontal="center" vertical="center" wrapText="1"/>
      <protection locked="0"/>
    </xf>
    <xf numFmtId="0" fontId="55" fillId="35" borderId="13" xfId="53" applyFont="1" applyFill="1" applyBorder="1" applyAlignment="1">
      <alignment horizontal="center" vertical="center" wrapText="1"/>
      <protection/>
    </xf>
    <xf numFmtId="0" fontId="4" fillId="0" borderId="29" xfId="53" applyFont="1" applyFill="1" applyBorder="1" applyAlignment="1">
      <alignment horizontal="left" vertical="center" wrapText="1"/>
      <protection/>
    </xf>
    <xf numFmtId="0" fontId="0" fillId="35" borderId="13" xfId="0" applyFont="1" applyFill="1" applyBorder="1" applyAlignment="1">
      <alignment horizontal="left"/>
    </xf>
    <xf numFmtId="14" fontId="55" fillId="35" borderId="13" xfId="53" applyNumberFormat="1"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shrinkToFit="1"/>
      <protection hidden="1"/>
    </xf>
    <xf numFmtId="0" fontId="4" fillId="0" borderId="33"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10" fontId="4" fillId="35" borderId="20" xfId="58" applyNumberFormat="1" applyFont="1" applyFill="1" applyBorder="1" applyAlignment="1" applyProtection="1">
      <alignment horizontal="right"/>
      <protection locked="0"/>
    </xf>
    <xf numFmtId="10" fontId="4" fillId="35" borderId="17" xfId="58" applyNumberFormat="1" applyFont="1" applyFill="1" applyBorder="1" applyAlignment="1" applyProtection="1">
      <alignment horizontal="right"/>
      <protection locked="0"/>
    </xf>
    <xf numFmtId="0" fontId="52" fillId="0" borderId="19" xfId="0" applyFont="1" applyBorder="1" applyAlignment="1" applyProtection="1">
      <alignment horizontal="left"/>
      <protection hidden="1"/>
    </xf>
    <xf numFmtId="0" fontId="52" fillId="0" borderId="20" xfId="0" applyFont="1" applyFill="1" applyBorder="1" applyAlignment="1" applyProtection="1">
      <alignment horizontal="left" vertical="center" shrinkToFit="1"/>
      <protection hidden="1"/>
    </xf>
    <xf numFmtId="0" fontId="55" fillId="0" borderId="13" xfId="53" applyFont="1" applyBorder="1" applyAlignment="1" applyProtection="1">
      <alignment horizontal="center" vertical="center" wrapText="1"/>
      <protection hidden="1"/>
    </xf>
    <xf numFmtId="0" fontId="55" fillId="35" borderId="13" xfId="53" applyFont="1" applyFill="1" applyBorder="1" applyAlignment="1" applyProtection="1">
      <alignment horizontal="left" vertical="center" wrapText="1"/>
      <protection hidden="1"/>
    </xf>
    <xf numFmtId="4" fontId="4" fillId="0" borderId="13" xfId="0" applyNumberFormat="1" applyFont="1" applyFill="1" applyBorder="1" applyAlignment="1" applyProtection="1">
      <alignment horizontal="right"/>
      <protection hidden="1"/>
    </xf>
    <xf numFmtId="10" fontId="4" fillId="0" borderId="13" xfId="58" applyNumberFormat="1" applyFont="1" applyFill="1" applyBorder="1" applyAlignment="1" applyProtection="1">
      <alignment horizontal="right"/>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171450</xdr:rowOff>
    </xdr:from>
    <xdr:to>
      <xdr:col>36</xdr:col>
      <xdr:colOff>304800</xdr:colOff>
      <xdr:row>7</xdr:row>
      <xdr:rowOff>19050</xdr:rowOff>
    </xdr:to>
    <xdr:pic>
      <xdr:nvPicPr>
        <xdr:cNvPr id="1" name="Picture 2" descr="C:\Users\ozimovchenko\Documents\лого\2.png"/>
        <xdr:cNvPicPr preferRelativeResize="1">
          <a:picLocks noChangeAspect="1"/>
        </xdr:cNvPicPr>
      </xdr:nvPicPr>
      <xdr:blipFill>
        <a:blip r:embed="rId1"/>
        <a:stretch>
          <a:fillRect/>
        </a:stretch>
      </xdr:blipFill>
      <xdr:spPr>
        <a:xfrm>
          <a:off x="9105900" y="876300"/>
          <a:ext cx="5172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447675</xdr:colOff>
      <xdr:row>2</xdr:row>
      <xdr:rowOff>200025</xdr:rowOff>
    </xdr:from>
    <xdr:to>
      <xdr:col>18</xdr:col>
      <xdr:colOff>95250</xdr:colOff>
      <xdr:row>12</xdr:row>
      <xdr:rowOff>85725</xdr:rowOff>
    </xdr:to>
    <xdr:pic>
      <xdr:nvPicPr>
        <xdr:cNvPr id="1" name="Рисунок 1"/>
        <xdr:cNvPicPr preferRelativeResize="1">
          <a:picLocks noChangeAspect="1"/>
        </xdr:cNvPicPr>
      </xdr:nvPicPr>
      <xdr:blipFill>
        <a:blip r:embed="rId1"/>
        <a:stretch>
          <a:fillRect/>
        </a:stretch>
      </xdr:blipFill>
      <xdr:spPr>
        <a:xfrm>
          <a:off x="12249150" y="200025"/>
          <a:ext cx="59817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171450</xdr:rowOff>
    </xdr:from>
    <xdr:to>
      <xdr:col>31</xdr:col>
      <xdr:colOff>180975</xdr:colOff>
      <xdr:row>10</xdr:row>
      <xdr:rowOff>19050</xdr:rowOff>
    </xdr:to>
    <xdr:pic>
      <xdr:nvPicPr>
        <xdr:cNvPr id="1" name="Picture 2" descr="C:\Users\ozimovchenko\Documents\лого\2.png"/>
        <xdr:cNvPicPr preferRelativeResize="1">
          <a:picLocks noChangeAspect="1"/>
        </xdr:cNvPicPr>
      </xdr:nvPicPr>
      <xdr:blipFill>
        <a:blip r:embed="rId1"/>
        <a:stretch>
          <a:fillRect/>
        </a:stretch>
      </xdr:blipFill>
      <xdr:spPr>
        <a:xfrm>
          <a:off x="9324975" y="876300"/>
          <a:ext cx="5172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552450</xdr:colOff>
      <xdr:row>2</xdr:row>
      <xdr:rowOff>180975</xdr:rowOff>
    </xdr:from>
    <xdr:to>
      <xdr:col>36</xdr:col>
      <xdr:colOff>638175</xdr:colOff>
      <xdr:row>10</xdr:row>
      <xdr:rowOff>171450</xdr:rowOff>
    </xdr:to>
    <xdr:pic>
      <xdr:nvPicPr>
        <xdr:cNvPr id="1" name="Рисунок 1"/>
        <xdr:cNvPicPr preferRelativeResize="1">
          <a:picLocks noChangeAspect="1"/>
        </xdr:cNvPicPr>
      </xdr:nvPicPr>
      <xdr:blipFill>
        <a:blip r:embed="rId1"/>
        <a:stretch>
          <a:fillRect/>
        </a:stretch>
      </xdr:blipFill>
      <xdr:spPr>
        <a:xfrm>
          <a:off x="9896475" y="180975"/>
          <a:ext cx="646747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krgas.bank.local\main\&#1056;&#1086;&#1079;&#1076;&#1088;i&#1073;&#1085;&#1080;&#1081;%20&#1073;&#1072;&#1085;&#1082;i&#1085;&#1075;\&#1050;&#1088;&#1077;&#1076;&#1080;&#1090;&#1099;%20NEW\&#1055;&#1056;&#1054;&#1044;&#1059;&#1050;&#1058;&#1048;_&#1055;&#1056;&#1054;&#1043;&#1056;&#1040;&#1052;&#1048;%20&#1050;&#1056;&#1045;&#1044;&#1048;&#1058;&#1059;&#1042;&#1040;&#1053;&#1053;&#1071;\&#1055;&#1072;&#1089;&#1087;&#1086;&#1088;&#1090;&#1072;%20&#1082;&#1088;&#1077;&#1076;&#1080;&#1090;&#1086;&#1074;\&#1055;&#1072;&#1089;&#1087;&#1086;&#1088;&#1090;%20&#1045;&#1050;&#1054;%20&#1045;&#1053;&#1045;&#1056;&#1043;&#1048;&#1071;_19.0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Додаток до Паспорту"/>
    </sheetNames>
    <sheetDataSet>
      <sheetData sheetId="1">
        <row r="17">
          <cell r="A17" t="str">
            <v>Комісія за внесення запису про реєстрацію обтяження предмету застави в  ДРОРМ, з ПДВ</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
  <dimension ref="A1:AJ321"/>
  <sheetViews>
    <sheetView showGridLines="0" zoomScalePageLayoutView="0" workbookViewId="0" topLeftCell="A20">
      <selection activeCell="F24" sqref="F24"/>
    </sheetView>
  </sheetViews>
  <sheetFormatPr defaultColWidth="9.00390625" defaultRowHeight="15" customHeight="1"/>
  <cols>
    <col min="1" max="1" width="10.75390625" style="2" customWidth="1"/>
    <col min="2" max="2" width="12.125" style="2" customWidth="1"/>
    <col min="3" max="3" width="13.25390625" style="2" customWidth="1"/>
    <col min="4" max="4" width="13.875" style="2" customWidth="1"/>
    <col min="5" max="5" width="13.25390625" style="2" customWidth="1"/>
    <col min="6" max="6" width="11.625" style="2" customWidth="1"/>
    <col min="7" max="7" width="11.87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44" t="s">
        <v>52</v>
      </c>
      <c r="B1" s="144"/>
      <c r="C1" s="144"/>
      <c r="D1" s="144"/>
      <c r="E1" s="144"/>
      <c r="F1" s="144"/>
      <c r="G1" s="144"/>
      <c r="H1" s="144"/>
      <c r="I1" s="144"/>
      <c r="O1" s="2"/>
    </row>
    <row r="2" spans="1:9" ht="27.75" customHeight="1">
      <c r="A2" s="146" t="s">
        <v>3</v>
      </c>
      <c r="B2" s="146"/>
      <c r="C2" s="146"/>
      <c r="D2" s="146"/>
      <c r="E2" s="146"/>
      <c r="F2" s="146"/>
      <c r="G2" s="146"/>
      <c r="H2" s="146"/>
      <c r="I2" s="146"/>
    </row>
    <row r="3" spans="1:9" ht="24.75" customHeight="1">
      <c r="A3" s="147" t="s">
        <v>11</v>
      </c>
      <c r="B3" s="147"/>
      <c r="C3" s="147"/>
      <c r="D3" s="147"/>
      <c r="E3" s="147"/>
      <c r="F3" s="147"/>
      <c r="G3" s="147"/>
      <c r="H3" s="147"/>
      <c r="I3" s="147"/>
    </row>
    <row r="4" spans="1:9" ht="34.5" customHeight="1">
      <c r="A4" s="148" t="s">
        <v>53</v>
      </c>
      <c r="B4" s="148"/>
      <c r="C4" s="148"/>
      <c r="D4" s="148"/>
      <c r="E4" s="148"/>
      <c r="F4" s="148"/>
      <c r="G4" s="148"/>
      <c r="H4" s="148"/>
      <c r="I4" s="148"/>
    </row>
    <row r="5" ht="15" hidden="1"/>
    <row r="6" ht="15" hidden="1"/>
    <row r="7" ht="15" hidden="1"/>
    <row r="8" spans="1:23" ht="15">
      <c r="A8" s="149" t="s">
        <v>18</v>
      </c>
      <c r="B8" s="149"/>
      <c r="C8" s="149"/>
      <c r="D8" s="149"/>
      <c r="E8" s="149"/>
      <c r="F8" s="149"/>
      <c r="G8" s="149"/>
      <c r="H8" s="149"/>
      <c r="I8" s="149"/>
      <c r="J8" s="35"/>
      <c r="K8" s="7"/>
      <c r="L8" s="7"/>
      <c r="M8" s="7"/>
      <c r="N8" s="7"/>
      <c r="R8" s="1"/>
      <c r="S8" s="1"/>
      <c r="T8" s="1"/>
      <c r="U8" s="1"/>
      <c r="V8" s="1"/>
      <c r="W8" s="1"/>
    </row>
    <row r="9" spans="1:23" ht="45.75" customHeight="1" hidden="1">
      <c r="A9" s="150" t="s">
        <v>50</v>
      </c>
      <c r="B9" s="151"/>
      <c r="C9" s="151"/>
      <c r="D9" s="151"/>
      <c r="E9" s="151"/>
      <c r="F9" s="151"/>
      <c r="G9" s="152"/>
      <c r="H9" s="150" t="s">
        <v>51</v>
      </c>
      <c r="I9" s="153"/>
      <c r="J9" s="28"/>
      <c r="K9" s="28"/>
      <c r="L9" s="26"/>
      <c r="M9" s="26"/>
      <c r="N9" s="26"/>
      <c r="R9" s="1"/>
      <c r="S9" s="1"/>
      <c r="T9" s="1"/>
      <c r="U9" s="1"/>
      <c r="V9" s="1"/>
      <c r="W9" s="1"/>
    </row>
    <row r="10" spans="1:28" ht="15" hidden="1">
      <c r="A10" s="103" t="s">
        <v>15</v>
      </c>
      <c r="B10" s="103"/>
      <c r="C10" s="103"/>
      <c r="D10" s="103"/>
      <c r="E10" s="103"/>
      <c r="F10" s="103"/>
      <c r="G10" s="103"/>
      <c r="H10" s="154">
        <v>0.1</v>
      </c>
      <c r="I10" s="154"/>
      <c r="J10" s="47"/>
      <c r="K10" s="22"/>
      <c r="L10" s="22"/>
      <c r="M10" s="22"/>
      <c r="N10" s="22"/>
      <c r="O10" s="22"/>
      <c r="P10" s="2"/>
      <c r="Q10" s="2"/>
      <c r="S10" s="8"/>
      <c r="T10" s="8"/>
      <c r="U10" s="8"/>
      <c r="V10" s="8"/>
      <c r="W10" s="9"/>
      <c r="X10" s="1"/>
      <c r="Y10" s="1"/>
      <c r="AA10" s="1" t="s">
        <v>2</v>
      </c>
      <c r="AB10" s="18" t="s">
        <v>0</v>
      </c>
    </row>
    <row r="11" spans="1:28" ht="15">
      <c r="A11" s="103" t="s">
        <v>4</v>
      </c>
      <c r="B11" s="103"/>
      <c r="C11" s="103"/>
      <c r="D11" s="103"/>
      <c r="E11" s="103"/>
      <c r="F11" s="103"/>
      <c r="G11" s="103"/>
      <c r="H11" s="155">
        <v>4000000</v>
      </c>
      <c r="I11" s="155"/>
      <c r="J11" s="47"/>
      <c r="K11" s="22"/>
      <c r="L11" s="22"/>
      <c r="M11" s="22"/>
      <c r="N11" s="22"/>
      <c r="O11" s="22"/>
      <c r="P11" s="2"/>
      <c r="Q11" s="2"/>
      <c r="W11" s="10"/>
      <c r="X11" s="1"/>
      <c r="Y11" s="1"/>
      <c r="AA11" s="2" t="s">
        <v>14</v>
      </c>
      <c r="AB11" s="18" t="s">
        <v>1</v>
      </c>
    </row>
    <row r="12" spans="1:25" ht="15">
      <c r="A12" s="114" t="s">
        <v>12</v>
      </c>
      <c r="B12" s="114"/>
      <c r="C12" s="114"/>
      <c r="D12" s="114"/>
      <c r="E12" s="114"/>
      <c r="F12" s="114"/>
      <c r="G12" s="114"/>
      <c r="H12" s="138">
        <v>12</v>
      </c>
      <c r="I12" s="138"/>
      <c r="J12" s="47"/>
      <c r="K12" s="22"/>
      <c r="L12" s="22"/>
      <c r="M12" s="22"/>
      <c r="N12" s="22"/>
      <c r="O12" s="22"/>
      <c r="P12" s="2"/>
      <c r="Q12" s="2"/>
      <c r="S12" s="11"/>
      <c r="T12" s="11"/>
      <c r="U12" s="11"/>
      <c r="V12" s="11"/>
      <c r="W12" s="10"/>
      <c r="X12" s="1"/>
      <c r="Y12" s="1"/>
    </row>
    <row r="13" spans="1:25" ht="15">
      <c r="A13" s="130" t="s">
        <v>17</v>
      </c>
      <c r="B13" s="131"/>
      <c r="C13" s="131"/>
      <c r="D13" s="131"/>
      <c r="E13" s="131"/>
      <c r="F13" s="131"/>
      <c r="G13" s="139"/>
      <c r="H13" s="145">
        <v>22.63</v>
      </c>
      <c r="I13" s="145"/>
      <c r="J13" s="47"/>
      <c r="K13" s="22"/>
      <c r="L13" s="22"/>
      <c r="M13" s="22"/>
      <c r="N13" s="22"/>
      <c r="O13" s="22"/>
      <c r="P13" s="2"/>
      <c r="Q13" s="2"/>
      <c r="S13" s="11"/>
      <c r="T13" s="11"/>
      <c r="U13" s="11"/>
      <c r="V13" s="11"/>
      <c r="W13" s="17"/>
      <c r="X13" s="1"/>
      <c r="Y13" s="1"/>
    </row>
    <row r="14" spans="1:28" ht="24" customHeight="1">
      <c r="A14" s="130" t="s">
        <v>13</v>
      </c>
      <c r="B14" s="131"/>
      <c r="C14" s="131"/>
      <c r="D14" s="131"/>
      <c r="E14" s="131"/>
      <c r="F14" s="131"/>
      <c r="G14" s="139"/>
      <c r="H14" s="140">
        <v>1</v>
      </c>
      <c r="I14" s="141"/>
      <c r="J14" s="128"/>
      <c r="K14" s="129"/>
      <c r="L14" s="129"/>
      <c r="M14" s="129"/>
      <c r="N14" s="129"/>
      <c r="O14" s="129"/>
      <c r="R14" s="1"/>
      <c r="S14" s="1"/>
      <c r="T14" s="1"/>
      <c r="U14" s="1"/>
      <c r="V14" s="1"/>
      <c r="W14" s="12"/>
      <c r="X14" s="1"/>
      <c r="Y14" s="1"/>
      <c r="AB14" s="48">
        <v>0.007</v>
      </c>
    </row>
    <row r="15" spans="1:25" ht="15" hidden="1">
      <c r="A15" s="130" t="str">
        <f>CONCATENATE("Месячный платеж по кредиту, ",L22)</f>
        <v>Месячный платеж по кредиту, </v>
      </c>
      <c r="B15" s="131"/>
      <c r="C15" s="131"/>
      <c r="D15" s="131"/>
      <c r="E15" s="131"/>
      <c r="F15" s="131"/>
      <c r="G15" s="32"/>
      <c r="H15" s="142">
        <f>IF(data=1,sumkred/strok,sumkred*PROC/100/((1-POWER(1+PROC/1200,-strok))*12))</f>
        <v>333333.3333333333</v>
      </c>
      <c r="I15" s="143"/>
      <c r="J15" s="24"/>
      <c r="K15" s="19"/>
      <c r="L15" s="144"/>
      <c r="M15" s="144"/>
      <c r="N15" s="144"/>
      <c r="O15" s="25"/>
      <c r="P15" s="20"/>
      <c r="Q15" s="20"/>
      <c r="R15" s="1"/>
      <c r="S15" s="1"/>
      <c r="T15" s="1"/>
      <c r="U15" s="1"/>
      <c r="V15" s="1"/>
      <c r="W15" s="12"/>
      <c r="X15" s="1"/>
      <c r="Y15" s="1"/>
    </row>
    <row r="16" spans="1:28" ht="15">
      <c r="A16" s="133" t="s">
        <v>54</v>
      </c>
      <c r="B16" s="134"/>
      <c r="C16" s="134"/>
      <c r="D16" s="134"/>
      <c r="E16" s="134"/>
      <c r="F16" s="134"/>
      <c r="G16" s="135"/>
      <c r="H16" s="136">
        <v>0</v>
      </c>
      <c r="I16" s="136"/>
      <c r="J16" s="128"/>
      <c r="K16" s="129"/>
      <c r="L16" s="129"/>
      <c r="M16" s="129"/>
      <c r="N16" s="129"/>
      <c r="O16" s="129"/>
      <c r="P16" s="20"/>
      <c r="Q16" s="20"/>
      <c r="R16" s="1"/>
      <c r="S16" s="1"/>
      <c r="T16" s="1"/>
      <c r="U16" s="1"/>
      <c r="V16" s="1"/>
      <c r="W16" s="17"/>
      <c r="X16" s="1"/>
      <c r="Y16" s="1"/>
      <c r="AB16" s="48">
        <v>0.01</v>
      </c>
    </row>
    <row r="17" spans="1:25" ht="15" customHeight="1">
      <c r="A17" s="133" t="s">
        <v>55</v>
      </c>
      <c r="B17" s="134"/>
      <c r="C17" s="134"/>
      <c r="D17" s="134"/>
      <c r="E17" s="134"/>
      <c r="F17" s="134"/>
      <c r="G17" s="135"/>
      <c r="H17" s="137">
        <v>100</v>
      </c>
      <c r="I17" s="137"/>
      <c r="J17" s="128"/>
      <c r="K17" s="129"/>
      <c r="L17" s="129"/>
      <c r="M17" s="129"/>
      <c r="N17" s="129"/>
      <c r="O17" s="129"/>
      <c r="P17" s="20"/>
      <c r="Q17" s="20"/>
      <c r="R17" s="1"/>
      <c r="S17" s="1"/>
      <c r="T17" s="1"/>
      <c r="U17" s="1"/>
      <c r="V17" s="1"/>
      <c r="W17" s="17"/>
      <c r="X17" s="1"/>
      <c r="Y17" s="1"/>
    </row>
    <row r="18" spans="1:25" ht="34.5" customHeight="1">
      <c r="A18" s="126" t="s">
        <v>62</v>
      </c>
      <c r="B18" s="126"/>
      <c r="C18" s="126"/>
      <c r="D18" s="126"/>
      <c r="E18" s="126"/>
      <c r="F18" s="126"/>
      <c r="G18" s="126"/>
      <c r="H18" s="127">
        <v>0.007</v>
      </c>
      <c r="I18" s="127"/>
      <c r="J18" s="128"/>
      <c r="K18" s="129"/>
      <c r="L18" s="129"/>
      <c r="M18" s="129"/>
      <c r="N18" s="129"/>
      <c r="O18" s="129"/>
      <c r="P18" s="20"/>
      <c r="Q18" s="20"/>
      <c r="R18" s="1"/>
      <c r="S18" s="1"/>
      <c r="T18" s="1"/>
      <c r="U18" s="1"/>
      <c r="V18" s="1"/>
      <c r="W18" s="17"/>
      <c r="X18" s="1"/>
      <c r="Y18" s="1"/>
    </row>
    <row r="19" spans="1:25" ht="15" hidden="1">
      <c r="A19" s="130" t="s">
        <v>56</v>
      </c>
      <c r="B19" s="131"/>
      <c r="C19" s="131"/>
      <c r="D19" s="131"/>
      <c r="E19" s="131"/>
      <c r="F19" s="131"/>
      <c r="G19" s="131"/>
      <c r="H19" s="132"/>
      <c r="I19" s="132"/>
      <c r="J19" s="128"/>
      <c r="K19" s="129"/>
      <c r="L19" s="129"/>
      <c r="M19" s="129"/>
      <c r="N19" s="129"/>
      <c r="O19" s="129"/>
      <c r="P19" s="20"/>
      <c r="Q19" s="20"/>
      <c r="R19" s="1"/>
      <c r="S19" s="1"/>
      <c r="T19" s="1"/>
      <c r="U19" s="1"/>
      <c r="V19" s="1"/>
      <c r="W19" s="17"/>
      <c r="X19" s="1"/>
      <c r="Y19" s="1"/>
    </row>
    <row r="20" spans="1:25" ht="15">
      <c r="A20" s="103" t="s">
        <v>71</v>
      </c>
      <c r="B20" s="103"/>
      <c r="C20" s="103"/>
      <c r="D20" s="103"/>
      <c r="E20" s="103"/>
      <c r="F20" s="103"/>
      <c r="G20" s="103"/>
      <c r="H20" s="104">
        <v>750</v>
      </c>
      <c r="I20" s="104"/>
      <c r="J20" s="64"/>
      <c r="K20" s="65"/>
      <c r="L20" s="65"/>
      <c r="M20" s="65"/>
      <c r="N20" s="65"/>
      <c r="O20" s="65"/>
      <c r="P20" s="20"/>
      <c r="Q20" s="20"/>
      <c r="R20" s="1"/>
      <c r="S20" s="1"/>
      <c r="T20" s="1"/>
      <c r="U20" s="1"/>
      <c r="V20" s="1"/>
      <c r="W20" s="17"/>
      <c r="X20" s="1"/>
      <c r="Y20" s="1"/>
    </row>
    <row r="21" spans="1:25" ht="32.25" customHeight="1">
      <c r="A21" s="113" t="s">
        <v>72</v>
      </c>
      <c r="B21" s="114"/>
      <c r="C21" s="114"/>
      <c r="D21" s="114"/>
      <c r="E21" s="114"/>
      <c r="F21" s="114"/>
      <c r="G21" s="114"/>
      <c r="H21" s="115" t="s">
        <v>73</v>
      </c>
      <c r="I21" s="116"/>
      <c r="J21" s="66"/>
      <c r="K21" s="67"/>
      <c r="L21" s="67"/>
      <c r="M21" s="67"/>
      <c r="N21" s="67"/>
      <c r="O21" s="67"/>
      <c r="P21" s="20"/>
      <c r="Q21" s="20"/>
      <c r="R21" s="1"/>
      <c r="S21" s="1"/>
      <c r="T21" s="1"/>
      <c r="U21" s="1"/>
      <c r="V21" s="1"/>
      <c r="W21" s="17"/>
      <c r="X21" s="1"/>
      <c r="Y21" s="1"/>
    </row>
    <row r="22" spans="1:23" ht="15">
      <c r="A22" s="13">
        <v>2</v>
      </c>
      <c r="B22" s="1"/>
      <c r="C22" s="1"/>
      <c r="D22" s="1"/>
      <c r="E22" s="1"/>
      <c r="F22" s="1"/>
      <c r="G22" s="1"/>
      <c r="I22" s="23"/>
      <c r="J22" s="23"/>
      <c r="K22" s="23"/>
      <c r="L22" s="112"/>
      <c r="M22" s="112"/>
      <c r="N22" s="112"/>
      <c r="O22" s="112"/>
      <c r="P22" s="23"/>
      <c r="Q22" s="23"/>
      <c r="R22" s="1"/>
      <c r="S22" s="1"/>
      <c r="T22" s="1"/>
      <c r="U22" s="1"/>
      <c r="V22" s="27" t="s">
        <v>16</v>
      </c>
      <c r="W22" s="14"/>
    </row>
    <row r="23" spans="1:22" ht="12.75" customHeight="1">
      <c r="A23" s="121" t="s">
        <v>22</v>
      </c>
      <c r="B23" s="111" t="s">
        <v>24</v>
      </c>
      <c r="C23" s="111"/>
      <c r="D23" s="111"/>
      <c r="E23" s="124" t="s">
        <v>25</v>
      </c>
      <c r="F23" s="124"/>
      <c r="G23" s="124"/>
      <c r="H23" s="124" t="s">
        <v>26</v>
      </c>
      <c r="I23" s="124"/>
      <c r="J23" s="124"/>
      <c r="K23" s="125" t="s">
        <v>27</v>
      </c>
      <c r="L23" s="111"/>
      <c r="M23" s="111"/>
      <c r="N23" s="111" t="s">
        <v>28</v>
      </c>
      <c r="O23" s="111"/>
      <c r="P23" s="111"/>
      <c r="Q23" s="111" t="s">
        <v>29</v>
      </c>
      <c r="R23" s="111"/>
      <c r="S23" s="111"/>
      <c r="T23" s="111" t="s">
        <v>30</v>
      </c>
      <c r="U23" s="111"/>
      <c r="V23" s="111"/>
    </row>
    <row r="24" spans="1:22" ht="30.75" thickBot="1">
      <c r="A24" s="122"/>
      <c r="B24" s="59" t="s">
        <v>45</v>
      </c>
      <c r="C24" s="59" t="s">
        <v>46</v>
      </c>
      <c r="D24" s="59" t="s">
        <v>47</v>
      </c>
      <c r="E24" s="54" t="s">
        <v>45</v>
      </c>
      <c r="F24" s="54" t="s">
        <v>46</v>
      </c>
      <c r="G24" s="54" t="s">
        <v>47</v>
      </c>
      <c r="H24" s="54" t="s">
        <v>45</v>
      </c>
      <c r="I24" s="54" t="s">
        <v>46</v>
      </c>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37" t="s">
        <v>19</v>
      </c>
      <c r="B25" s="40">
        <f>sumkred</f>
        <v>4000000</v>
      </c>
      <c r="C25" s="40">
        <f aca="true" t="shared" si="0" ref="C25:C36">IF(data=1,B25*(PROC/36500)*30.42,B25*(PROC/36000)*30)</f>
        <v>75441.6</v>
      </c>
      <c r="D25" s="40">
        <f>IF(data=2,C25,IF(data=1,IF(C25&gt;0,C25+sumproplat,0),IF(B25&gt;sumproplat*2,sumproplat,B25+C25)))</f>
        <v>408774.93333333335</v>
      </c>
      <c r="E25" s="55">
        <f>IF(data=1,IF((B36-sumproplat)&gt;0,B36-sumproplat,0),IF(B36-(sumproplat-C36)&gt;0,B36-(D36-C36),0))</f>
        <v>0</v>
      </c>
      <c r="F25" s="56">
        <f aca="true" t="shared" si="1" ref="F25:F36">IF(data=1,E25*(PROC/36500)*30.42,E25*(PROC/36000)*30)</f>
        <v>0</v>
      </c>
      <c r="G25" s="55">
        <f aca="true" t="shared" si="2" ref="G25:G36">IF(data=1,IF(F25&gt;0.0001,F25+sumproplat,0),IF(E25&gt;sumproplat*2,sumproplat,E25+F25))</f>
        <v>0</v>
      </c>
      <c r="H25" s="55">
        <f>IF(data=1,IF((E36-sumproplat)&gt;0,E36-sumproplat,0),IF(E36-(sumproplat-F36)&gt;0,E36-(G36-F36),0))</f>
        <v>0</v>
      </c>
      <c r="I25" s="55">
        <f aca="true" t="shared" si="3" ref="I25:I36">IF(data=1,H25*(PROC/36500)*30.42,H25*(PROC/36000)*30)</f>
        <v>0</v>
      </c>
      <c r="J25" s="55">
        <f aca="true" t="shared" si="4" ref="J25:J36">IF(data=1,IF(I25&gt;0.0001,I25+sumproplat,0),IF(H25&gt;sumproplat*2,sumproplat,H25+I25))</f>
        <v>0</v>
      </c>
      <c r="K25" s="50">
        <f>IF(data=1,IF((H36-sumproplat)&gt;0,H36-sumproplat,0),IF(H36-(sumproplat-I36)&gt;0,H36-(J36-I36),0))</f>
        <v>0</v>
      </c>
      <c r="L25" s="38">
        <f aca="true" t="shared" si="5" ref="L25:L36">IF(data=1,K25*(PROC/36500)*30.42,K25*(PROC/36000)*30)</f>
        <v>0</v>
      </c>
      <c r="M25" s="38">
        <f aca="true" t="shared" si="6" ref="M25:M36">IF(data=1,IF(L25&gt;0.0001,L25+sumproplat,0),IF(K25&gt;sumproplat*2,sumproplat,K25+L25))</f>
        <v>0</v>
      </c>
      <c r="N25" s="38">
        <f>IF(data=1,IF((K36-sumproplat)&gt;0,K36-sumproplat,0),IF(K36-(sumproplat-L36)&gt;0,K36-(M36-L36),0))</f>
        <v>0</v>
      </c>
      <c r="O25" s="38">
        <f aca="true" t="shared" si="7" ref="O25:O36">IF(data=1,N25*(PROC/36500)*30.42,N25*(PROC/36000)*30)</f>
        <v>0</v>
      </c>
      <c r="P25" s="38">
        <f aca="true" t="shared" si="8" ref="P25:P36">IF(data=1,IF(O25&gt;0.0001,O25+sumproplat,0),IF(N25&gt;sumproplat*2,sumproplat,N25+O25))</f>
        <v>0</v>
      </c>
      <c r="Q25" s="38">
        <f>IF(data=1,IF((N36-sumproplat)&gt;0,N36-sumproplat,0),IF(N36-(sumproplat-O36)&gt;0,N36-(P36-O36),0))</f>
        <v>0</v>
      </c>
      <c r="R25" s="38">
        <f aca="true" t="shared" si="9" ref="R25:R36">IF(data=1,Q25*(PROC/36500)*30.42,Q25*(PROC/36000)*30)</f>
        <v>0</v>
      </c>
      <c r="S25" s="38">
        <f aca="true" t="shared" si="10" ref="S25:S36">IF(data=1,IF(R25&gt;0.0001,R25+sumproplat,0),IF(Q25&gt;sumproplat*2,sumproplat,Q25+R25))</f>
        <v>0</v>
      </c>
      <c r="T25" s="38">
        <f>IF(data=1,IF((Q36-sumproplat)&gt;0,Q36-sumproplat,0),IF(Q36-(sumproplat-R36)&gt;0,Q36-(S36-R36),0))</f>
        <v>0</v>
      </c>
      <c r="U25" s="38">
        <f aca="true" t="shared" si="11" ref="U25:U36">IF(data=1,T25*(PROC/36500)*30.42,T25*(PROC/36000)*30)</f>
        <v>0</v>
      </c>
      <c r="V25" s="38">
        <f aca="true" t="shared" si="12" ref="V25:V36">IF(data=1,IF(U25&gt;0.0001,U25+sumproplat,0),IF(T25&gt;sumproplat*2,sumproplat,T25+U25))</f>
        <v>0</v>
      </c>
    </row>
    <row r="26" spans="1:22" ht="15">
      <c r="A26" s="39" t="s">
        <v>20</v>
      </c>
      <c r="B26" s="40">
        <f>IF(data=1,IF((B25-sumproplat)&gt;0,B25-sumproplat,0),IF(B25-(sumproplat-C25)&gt;0,B25-(D25-C25),0))</f>
        <v>3666666.6666666665</v>
      </c>
      <c r="C26" s="40">
        <f t="shared" si="0"/>
        <v>69154.79999999999</v>
      </c>
      <c r="D26" s="40">
        <f aca="true" t="shared" si="13" ref="D26:D36">IF(data=1,IF(C26&gt;0.001,C26+sumproplat,0),IF(B26&gt;sumproplat*2,sumproplat,B26+C26))</f>
        <v>402488.1333333333</v>
      </c>
      <c r="E26" s="55">
        <f>IF(data=1,IF((E25-sumproplat)&gt;0,E25-sumproplat,0),IF(E25-(sumproplat-F25)&gt;0,E25-(G25-F25),0))</f>
        <v>0</v>
      </c>
      <c r="F26" s="56">
        <f t="shared" si="1"/>
        <v>0</v>
      </c>
      <c r="G26" s="55">
        <f t="shared" si="2"/>
        <v>0</v>
      </c>
      <c r="H26" s="55">
        <f>IF(data=1,IF((H25-sumproplat)&gt;0,H25-sumproplat,0),IF(H25-(sumproplat-I25)&gt;0,H25-(J25-I25),0))</f>
        <v>0</v>
      </c>
      <c r="I26" s="55">
        <f t="shared" si="3"/>
        <v>0</v>
      </c>
      <c r="J26" s="55">
        <f t="shared" si="4"/>
        <v>0</v>
      </c>
      <c r="K26" s="51">
        <f>IF(data=1,IF((K25-sumproplat)&gt;0,K25-sumproplat,0),IF(K25-(sumproplat-L25)&gt;0,K25-(M25-L25),0))</f>
        <v>0</v>
      </c>
      <c r="L26" s="40">
        <f t="shared" si="5"/>
        <v>0</v>
      </c>
      <c r="M26" s="40">
        <f t="shared" si="6"/>
        <v>0</v>
      </c>
      <c r="N26" s="40">
        <f>IF(data=1,IF((N25-sumproplat)&gt;0,N25-sumproplat,0),IF(N25-(sumproplat-O25)&gt;0,N25-(P25-O25),0))</f>
        <v>0</v>
      </c>
      <c r="O26" s="40">
        <f t="shared" si="7"/>
        <v>0</v>
      </c>
      <c r="P26" s="40">
        <f t="shared" si="8"/>
        <v>0</v>
      </c>
      <c r="Q26" s="40">
        <f>IF(data=1,IF((Q25-sumproplat)&gt;0,Q25-sumproplat,0),IF(Q25-(sumproplat-R25)&gt;0,Q25-(S25-R25),0))</f>
        <v>0</v>
      </c>
      <c r="R26" s="40">
        <f t="shared" si="9"/>
        <v>0</v>
      </c>
      <c r="S26" s="40">
        <f t="shared" si="10"/>
        <v>0</v>
      </c>
      <c r="T26" s="40">
        <f>IF(data=1,IF((T25-sumproplat)&gt;0,T25-sumproplat,0),IF(T25-(sumproplat-U25)&gt;0,T25-(V25-U25),0))</f>
        <v>0</v>
      </c>
      <c r="U26" s="40">
        <f t="shared" si="11"/>
        <v>0</v>
      </c>
      <c r="V26" s="40">
        <f t="shared" si="12"/>
        <v>0</v>
      </c>
    </row>
    <row r="27" spans="1:22" ht="15">
      <c r="A27" s="39" t="s">
        <v>21</v>
      </c>
      <c r="B27" s="40">
        <f aca="true" t="shared" si="14" ref="B27:B36">IF(data=1,IF((B26-sumproplat)&gt;0,B26-sumproplat,0),IF(B26-(sumproplat-C26)&gt;0,B26-(D26-C26),0))</f>
        <v>3333333.333333333</v>
      </c>
      <c r="C27" s="40">
        <f t="shared" si="0"/>
        <v>62868</v>
      </c>
      <c r="D27" s="40">
        <f t="shared" si="13"/>
        <v>396201.3333333333</v>
      </c>
      <c r="E27" s="55">
        <f aca="true" t="shared" si="15" ref="E27:E36">IF(data=1,IF((E26-sumproplat)&gt;0,E26-sumproplat,0),IF(E26-(sumproplat-F26)&gt;0,E26-(G26-F26),0))</f>
        <v>0</v>
      </c>
      <c r="F27" s="56">
        <f t="shared" si="1"/>
        <v>0</v>
      </c>
      <c r="G27" s="55">
        <f t="shared" si="2"/>
        <v>0</v>
      </c>
      <c r="H27" s="55">
        <f aca="true" t="shared" si="16" ref="H27:H36">IF(data=1,IF((H26-sumproplat)&gt;0,H26-sumproplat,0),IF(H26-(sumproplat-I26)&gt;0,H26-(J26-I26),0))</f>
        <v>0</v>
      </c>
      <c r="I27" s="55">
        <f t="shared" si="3"/>
        <v>0</v>
      </c>
      <c r="J27" s="55">
        <f t="shared" si="4"/>
        <v>0</v>
      </c>
      <c r="K27" s="51">
        <f aca="true" t="shared" si="17" ref="K27:K36">IF(data=1,IF((K26-sumproplat)&gt;0,K26-sumproplat,0),IF(K26-(sumproplat-L26)&gt;0,K26-(M26-L26),0))</f>
        <v>0</v>
      </c>
      <c r="L27" s="40">
        <f t="shared" si="5"/>
        <v>0</v>
      </c>
      <c r="M27" s="40">
        <f t="shared" si="6"/>
        <v>0</v>
      </c>
      <c r="N27" s="40">
        <f aca="true" t="shared" si="18" ref="N27:N36">IF(data=1,IF((N26-sumproplat)&gt;0,N26-sumproplat,0),IF(N26-(sumproplat-O26)&gt;0,N26-(P26-O26),0))</f>
        <v>0</v>
      </c>
      <c r="O27" s="40">
        <f t="shared" si="7"/>
        <v>0</v>
      </c>
      <c r="P27" s="40">
        <f t="shared" si="8"/>
        <v>0</v>
      </c>
      <c r="Q27" s="40">
        <f aca="true" t="shared" si="19" ref="Q27:Q36">IF(data=1,IF((Q26-sumproplat)&gt;0,Q26-sumproplat,0),IF(Q26-(sumproplat-R26)&gt;0,Q26-(S26-R26),0))</f>
        <v>0</v>
      </c>
      <c r="R27" s="40">
        <f t="shared" si="9"/>
        <v>0</v>
      </c>
      <c r="S27" s="40">
        <f t="shared" si="10"/>
        <v>0</v>
      </c>
      <c r="T27" s="40">
        <f aca="true" t="shared" si="20" ref="T27:T36">IF(data=1,IF((T26-sumproplat)&gt;0,T26-sumproplat,0),IF(T26-(sumproplat-U26)&gt;0,T26-(V26-U26),0))</f>
        <v>0</v>
      </c>
      <c r="U27" s="40">
        <f t="shared" si="11"/>
        <v>0</v>
      </c>
      <c r="V27" s="40">
        <f t="shared" si="12"/>
        <v>0</v>
      </c>
    </row>
    <row r="28" spans="1:22" ht="15">
      <c r="A28" s="39" t="s">
        <v>58</v>
      </c>
      <c r="B28" s="40">
        <f t="shared" si="14"/>
        <v>2999999.9999999995</v>
      </c>
      <c r="C28" s="40">
        <f t="shared" si="0"/>
        <v>56581.2</v>
      </c>
      <c r="D28" s="40">
        <f t="shared" si="13"/>
        <v>389914.5333333333</v>
      </c>
      <c r="E28" s="55">
        <f t="shared" si="15"/>
        <v>0</v>
      </c>
      <c r="F28" s="56">
        <f t="shared" si="1"/>
        <v>0</v>
      </c>
      <c r="G28" s="55">
        <f t="shared" si="2"/>
        <v>0</v>
      </c>
      <c r="H28" s="55">
        <f t="shared" si="16"/>
        <v>0</v>
      </c>
      <c r="I28" s="55">
        <f t="shared" si="3"/>
        <v>0</v>
      </c>
      <c r="J28" s="55">
        <f t="shared" si="4"/>
        <v>0</v>
      </c>
      <c r="K28" s="51">
        <f t="shared" si="17"/>
        <v>0</v>
      </c>
      <c r="L28" s="40">
        <f t="shared" si="5"/>
        <v>0</v>
      </c>
      <c r="M28" s="40">
        <f t="shared" si="6"/>
        <v>0</v>
      </c>
      <c r="N28" s="40">
        <f t="shared" si="18"/>
        <v>0</v>
      </c>
      <c r="O28" s="40">
        <f t="shared" si="7"/>
        <v>0</v>
      </c>
      <c r="P28" s="40">
        <f t="shared" si="8"/>
        <v>0</v>
      </c>
      <c r="Q28" s="40">
        <f t="shared" si="19"/>
        <v>0</v>
      </c>
      <c r="R28" s="40">
        <f t="shared" si="9"/>
        <v>0</v>
      </c>
      <c r="S28" s="40">
        <f t="shared" si="10"/>
        <v>0</v>
      </c>
      <c r="T28" s="40">
        <f t="shared" si="20"/>
        <v>0</v>
      </c>
      <c r="U28" s="40">
        <f t="shared" si="11"/>
        <v>0</v>
      </c>
      <c r="V28" s="40">
        <f t="shared" si="12"/>
        <v>0</v>
      </c>
    </row>
    <row r="29" spans="1:22" ht="15">
      <c r="A29" s="39" t="s">
        <v>63</v>
      </c>
      <c r="B29" s="40">
        <f t="shared" si="14"/>
        <v>2666666.666666666</v>
      </c>
      <c r="C29" s="40">
        <f t="shared" si="0"/>
        <v>50294.399999999994</v>
      </c>
      <c r="D29" s="40">
        <f t="shared" si="13"/>
        <v>383627.7333333333</v>
      </c>
      <c r="E29" s="55">
        <f t="shared" si="15"/>
        <v>0</v>
      </c>
      <c r="F29" s="56">
        <f t="shared" si="1"/>
        <v>0</v>
      </c>
      <c r="G29" s="55">
        <f t="shared" si="2"/>
        <v>0</v>
      </c>
      <c r="H29" s="55">
        <f t="shared" si="16"/>
        <v>0</v>
      </c>
      <c r="I29" s="55">
        <f t="shared" si="3"/>
        <v>0</v>
      </c>
      <c r="J29" s="55">
        <f t="shared" si="4"/>
        <v>0</v>
      </c>
      <c r="K29" s="51">
        <f t="shared" si="17"/>
        <v>0</v>
      </c>
      <c r="L29" s="40">
        <f t="shared" si="5"/>
        <v>0</v>
      </c>
      <c r="M29" s="40">
        <f t="shared" si="6"/>
        <v>0</v>
      </c>
      <c r="N29" s="40">
        <f t="shared" si="18"/>
        <v>0</v>
      </c>
      <c r="O29" s="40">
        <f t="shared" si="7"/>
        <v>0</v>
      </c>
      <c r="P29" s="40">
        <f t="shared" si="8"/>
        <v>0</v>
      </c>
      <c r="Q29" s="40">
        <f t="shared" si="19"/>
        <v>0</v>
      </c>
      <c r="R29" s="40">
        <f t="shared" si="9"/>
        <v>0</v>
      </c>
      <c r="S29" s="40">
        <f t="shared" si="10"/>
        <v>0</v>
      </c>
      <c r="T29" s="40">
        <f t="shared" si="20"/>
        <v>0</v>
      </c>
      <c r="U29" s="40">
        <f t="shared" si="11"/>
        <v>0</v>
      </c>
      <c r="V29" s="40">
        <f t="shared" si="12"/>
        <v>0</v>
      </c>
    </row>
    <row r="30" spans="1:22" ht="15">
      <c r="A30" s="39" t="s">
        <v>60</v>
      </c>
      <c r="B30" s="40">
        <f t="shared" si="14"/>
        <v>2333333.3333333326</v>
      </c>
      <c r="C30" s="40">
        <f t="shared" si="0"/>
        <v>44007.59999999999</v>
      </c>
      <c r="D30" s="40">
        <f t="shared" si="13"/>
        <v>377340.9333333333</v>
      </c>
      <c r="E30" s="55">
        <f t="shared" si="15"/>
        <v>0</v>
      </c>
      <c r="F30" s="56">
        <f t="shared" si="1"/>
        <v>0</v>
      </c>
      <c r="G30" s="55">
        <f t="shared" si="2"/>
        <v>0</v>
      </c>
      <c r="H30" s="55">
        <f t="shared" si="16"/>
        <v>0</v>
      </c>
      <c r="I30" s="55">
        <f t="shared" si="3"/>
        <v>0</v>
      </c>
      <c r="J30" s="55">
        <f t="shared" si="4"/>
        <v>0</v>
      </c>
      <c r="K30" s="51">
        <f t="shared" si="17"/>
        <v>0</v>
      </c>
      <c r="L30" s="40">
        <f t="shared" si="5"/>
        <v>0</v>
      </c>
      <c r="M30" s="40">
        <f t="shared" si="6"/>
        <v>0</v>
      </c>
      <c r="N30" s="40">
        <f t="shared" si="18"/>
        <v>0</v>
      </c>
      <c r="O30" s="40">
        <f t="shared" si="7"/>
        <v>0</v>
      </c>
      <c r="P30" s="40">
        <f t="shared" si="8"/>
        <v>0</v>
      </c>
      <c r="Q30" s="40">
        <f t="shared" si="19"/>
        <v>0</v>
      </c>
      <c r="R30" s="40">
        <f t="shared" si="9"/>
        <v>0</v>
      </c>
      <c r="S30" s="40">
        <f t="shared" si="10"/>
        <v>0</v>
      </c>
      <c r="T30" s="40">
        <f t="shared" si="20"/>
        <v>0</v>
      </c>
      <c r="U30" s="40">
        <f t="shared" si="11"/>
        <v>0</v>
      </c>
      <c r="V30" s="40">
        <f t="shared" si="12"/>
        <v>0</v>
      </c>
    </row>
    <row r="31" spans="1:22" ht="14.25" customHeight="1">
      <c r="A31" s="39" t="s">
        <v>64</v>
      </c>
      <c r="B31" s="40">
        <f t="shared" si="14"/>
        <v>1999999.9999999993</v>
      </c>
      <c r="C31" s="40">
        <f t="shared" si="0"/>
        <v>37720.79999999999</v>
      </c>
      <c r="D31" s="40">
        <f t="shared" si="13"/>
        <v>371054.1333333333</v>
      </c>
      <c r="E31" s="55">
        <f t="shared" si="15"/>
        <v>0</v>
      </c>
      <c r="F31" s="56">
        <f t="shared" si="1"/>
        <v>0</v>
      </c>
      <c r="G31" s="55">
        <f t="shared" si="2"/>
        <v>0</v>
      </c>
      <c r="H31" s="55">
        <f t="shared" si="16"/>
        <v>0</v>
      </c>
      <c r="I31" s="55">
        <f t="shared" si="3"/>
        <v>0</v>
      </c>
      <c r="J31" s="55">
        <f t="shared" si="4"/>
        <v>0</v>
      </c>
      <c r="K31" s="51">
        <f t="shared" si="17"/>
        <v>0</v>
      </c>
      <c r="L31" s="40">
        <f t="shared" si="5"/>
        <v>0</v>
      </c>
      <c r="M31" s="40">
        <f t="shared" si="6"/>
        <v>0</v>
      </c>
      <c r="N31" s="40">
        <f t="shared" si="18"/>
        <v>0</v>
      </c>
      <c r="O31" s="40">
        <f t="shared" si="7"/>
        <v>0</v>
      </c>
      <c r="P31" s="40">
        <f t="shared" si="8"/>
        <v>0</v>
      </c>
      <c r="Q31" s="40">
        <f t="shared" si="19"/>
        <v>0</v>
      </c>
      <c r="R31" s="40">
        <f t="shared" si="9"/>
        <v>0</v>
      </c>
      <c r="S31" s="40">
        <f t="shared" si="10"/>
        <v>0</v>
      </c>
      <c r="T31" s="40">
        <f t="shared" si="20"/>
        <v>0</v>
      </c>
      <c r="U31" s="40">
        <f t="shared" si="11"/>
        <v>0</v>
      </c>
      <c r="V31" s="40">
        <f t="shared" si="12"/>
        <v>0</v>
      </c>
    </row>
    <row r="32" spans="1:22" ht="15">
      <c r="A32" s="39" t="s">
        <v>65</v>
      </c>
      <c r="B32" s="40">
        <f t="shared" si="14"/>
        <v>1666666.666666666</v>
      </c>
      <c r="C32" s="40">
        <f t="shared" si="0"/>
        <v>31433.999999999993</v>
      </c>
      <c r="D32" s="40">
        <f t="shared" si="13"/>
        <v>364767.3333333333</v>
      </c>
      <c r="E32" s="55">
        <f t="shared" si="15"/>
        <v>0</v>
      </c>
      <c r="F32" s="56">
        <f t="shared" si="1"/>
        <v>0</v>
      </c>
      <c r="G32" s="55">
        <f t="shared" si="2"/>
        <v>0</v>
      </c>
      <c r="H32" s="55">
        <f t="shared" si="16"/>
        <v>0</v>
      </c>
      <c r="I32" s="55">
        <f t="shared" si="3"/>
        <v>0</v>
      </c>
      <c r="J32" s="55">
        <f t="shared" si="4"/>
        <v>0</v>
      </c>
      <c r="K32" s="51">
        <f t="shared" si="17"/>
        <v>0</v>
      </c>
      <c r="L32" s="40">
        <f t="shared" si="5"/>
        <v>0</v>
      </c>
      <c r="M32" s="40">
        <f t="shared" si="6"/>
        <v>0</v>
      </c>
      <c r="N32" s="40">
        <f t="shared" si="18"/>
        <v>0</v>
      </c>
      <c r="O32" s="40">
        <f t="shared" si="7"/>
        <v>0</v>
      </c>
      <c r="P32" s="40">
        <f t="shared" si="8"/>
        <v>0</v>
      </c>
      <c r="Q32" s="40">
        <f t="shared" si="19"/>
        <v>0</v>
      </c>
      <c r="R32" s="40">
        <f t="shared" si="9"/>
        <v>0</v>
      </c>
      <c r="S32" s="40">
        <f t="shared" si="10"/>
        <v>0</v>
      </c>
      <c r="T32" s="40">
        <f t="shared" si="20"/>
        <v>0</v>
      </c>
      <c r="U32" s="40">
        <f t="shared" si="11"/>
        <v>0</v>
      </c>
      <c r="V32" s="40">
        <f t="shared" si="12"/>
        <v>0</v>
      </c>
    </row>
    <row r="33" spans="1:22" ht="15">
      <c r="A33" s="39" t="s">
        <v>66</v>
      </c>
      <c r="B33" s="40">
        <f t="shared" si="14"/>
        <v>1333333.3333333328</v>
      </c>
      <c r="C33" s="40">
        <f t="shared" si="0"/>
        <v>25147.19999999999</v>
      </c>
      <c r="D33" s="40">
        <f t="shared" si="13"/>
        <v>358480.5333333333</v>
      </c>
      <c r="E33" s="55">
        <f t="shared" si="15"/>
        <v>0</v>
      </c>
      <c r="F33" s="56">
        <f t="shared" si="1"/>
        <v>0</v>
      </c>
      <c r="G33" s="55">
        <f t="shared" si="2"/>
        <v>0</v>
      </c>
      <c r="H33" s="55">
        <f t="shared" si="16"/>
        <v>0</v>
      </c>
      <c r="I33" s="55">
        <f t="shared" si="3"/>
        <v>0</v>
      </c>
      <c r="J33" s="55">
        <f t="shared" si="4"/>
        <v>0</v>
      </c>
      <c r="K33" s="51">
        <f t="shared" si="17"/>
        <v>0</v>
      </c>
      <c r="L33" s="40">
        <f t="shared" si="5"/>
        <v>0</v>
      </c>
      <c r="M33" s="40">
        <f t="shared" si="6"/>
        <v>0</v>
      </c>
      <c r="N33" s="40">
        <f t="shared" si="18"/>
        <v>0</v>
      </c>
      <c r="O33" s="40">
        <f t="shared" si="7"/>
        <v>0</v>
      </c>
      <c r="P33" s="40">
        <f t="shared" si="8"/>
        <v>0</v>
      </c>
      <c r="Q33" s="40">
        <f t="shared" si="19"/>
        <v>0</v>
      </c>
      <c r="R33" s="40">
        <f t="shared" si="9"/>
        <v>0</v>
      </c>
      <c r="S33" s="40">
        <f t="shared" si="10"/>
        <v>0</v>
      </c>
      <c r="T33" s="40">
        <f t="shared" si="20"/>
        <v>0</v>
      </c>
      <c r="U33" s="40">
        <f t="shared" si="11"/>
        <v>0</v>
      </c>
      <c r="V33" s="40">
        <f t="shared" si="12"/>
        <v>0</v>
      </c>
    </row>
    <row r="34" spans="1:22" ht="15">
      <c r="A34" s="39" t="s">
        <v>67</v>
      </c>
      <c r="B34" s="40">
        <f t="shared" si="14"/>
        <v>999999.9999999995</v>
      </c>
      <c r="C34" s="40">
        <f t="shared" si="0"/>
        <v>18860.39999999999</v>
      </c>
      <c r="D34" s="40">
        <f t="shared" si="13"/>
        <v>352193.7333333333</v>
      </c>
      <c r="E34" s="55">
        <f t="shared" si="15"/>
        <v>0</v>
      </c>
      <c r="F34" s="56">
        <f t="shared" si="1"/>
        <v>0</v>
      </c>
      <c r="G34" s="55">
        <f t="shared" si="2"/>
        <v>0</v>
      </c>
      <c r="H34" s="55">
        <f t="shared" si="16"/>
        <v>0</v>
      </c>
      <c r="I34" s="55">
        <f t="shared" si="3"/>
        <v>0</v>
      </c>
      <c r="J34" s="55">
        <f t="shared" si="4"/>
        <v>0</v>
      </c>
      <c r="K34" s="51">
        <f t="shared" si="17"/>
        <v>0</v>
      </c>
      <c r="L34" s="40">
        <f t="shared" si="5"/>
        <v>0</v>
      </c>
      <c r="M34" s="40">
        <f t="shared" si="6"/>
        <v>0</v>
      </c>
      <c r="N34" s="40">
        <f t="shared" si="18"/>
        <v>0</v>
      </c>
      <c r="O34" s="40">
        <f t="shared" si="7"/>
        <v>0</v>
      </c>
      <c r="P34" s="40">
        <f t="shared" si="8"/>
        <v>0</v>
      </c>
      <c r="Q34" s="40">
        <f t="shared" si="19"/>
        <v>0</v>
      </c>
      <c r="R34" s="40">
        <f t="shared" si="9"/>
        <v>0</v>
      </c>
      <c r="S34" s="40">
        <f t="shared" si="10"/>
        <v>0</v>
      </c>
      <c r="T34" s="40">
        <f t="shared" si="20"/>
        <v>0</v>
      </c>
      <c r="U34" s="40">
        <f t="shared" si="11"/>
        <v>0</v>
      </c>
      <c r="V34" s="40">
        <f t="shared" si="12"/>
        <v>0</v>
      </c>
    </row>
    <row r="35" spans="1:22" ht="15">
      <c r="A35" s="39" t="s">
        <v>68</v>
      </c>
      <c r="B35" s="40">
        <f t="shared" si="14"/>
        <v>666666.6666666663</v>
      </c>
      <c r="C35" s="40">
        <f t="shared" si="0"/>
        <v>12573.599999999993</v>
      </c>
      <c r="D35" s="40">
        <f t="shared" si="13"/>
        <v>345906.9333333333</v>
      </c>
      <c r="E35" s="55">
        <f t="shared" si="15"/>
        <v>0</v>
      </c>
      <c r="F35" s="56">
        <f t="shared" si="1"/>
        <v>0</v>
      </c>
      <c r="G35" s="55">
        <f t="shared" si="2"/>
        <v>0</v>
      </c>
      <c r="H35" s="55">
        <f t="shared" si="16"/>
        <v>0</v>
      </c>
      <c r="I35" s="55">
        <f t="shared" si="3"/>
        <v>0</v>
      </c>
      <c r="J35" s="55">
        <f t="shared" si="4"/>
        <v>0</v>
      </c>
      <c r="K35" s="51">
        <f t="shared" si="17"/>
        <v>0</v>
      </c>
      <c r="L35" s="40">
        <f t="shared" si="5"/>
        <v>0</v>
      </c>
      <c r="M35" s="40">
        <f t="shared" si="6"/>
        <v>0</v>
      </c>
      <c r="N35" s="40">
        <f t="shared" si="18"/>
        <v>0</v>
      </c>
      <c r="O35" s="40">
        <f t="shared" si="7"/>
        <v>0</v>
      </c>
      <c r="P35" s="40">
        <f t="shared" si="8"/>
        <v>0</v>
      </c>
      <c r="Q35" s="40">
        <f t="shared" si="19"/>
        <v>0</v>
      </c>
      <c r="R35" s="40">
        <f t="shared" si="9"/>
        <v>0</v>
      </c>
      <c r="S35" s="40">
        <f t="shared" si="10"/>
        <v>0</v>
      </c>
      <c r="T35" s="40">
        <f t="shared" si="20"/>
        <v>0</v>
      </c>
      <c r="U35" s="40">
        <f t="shared" si="11"/>
        <v>0</v>
      </c>
      <c r="V35" s="40">
        <f t="shared" si="12"/>
        <v>0</v>
      </c>
    </row>
    <row r="36" spans="1:22" ht="15.75" thickBot="1">
      <c r="A36" s="41" t="s">
        <v>69</v>
      </c>
      <c r="B36" s="40">
        <f t="shared" si="14"/>
        <v>333333.33333333296</v>
      </c>
      <c r="C36" s="40">
        <f t="shared" si="0"/>
        <v>6286.799999999993</v>
      </c>
      <c r="D36" s="40">
        <f t="shared" si="13"/>
        <v>339620.1333333333</v>
      </c>
      <c r="E36" s="55">
        <f t="shared" si="15"/>
        <v>0</v>
      </c>
      <c r="F36" s="56">
        <f t="shared" si="1"/>
        <v>0</v>
      </c>
      <c r="G36" s="55">
        <f t="shared" si="2"/>
        <v>0</v>
      </c>
      <c r="H36" s="55">
        <f t="shared" si="16"/>
        <v>0</v>
      </c>
      <c r="I36" s="55">
        <f t="shared" si="3"/>
        <v>0</v>
      </c>
      <c r="J36" s="55">
        <f t="shared" si="4"/>
        <v>0</v>
      </c>
      <c r="K36" s="52">
        <f t="shared" si="17"/>
        <v>0</v>
      </c>
      <c r="L36" s="42">
        <f t="shared" si="5"/>
        <v>0</v>
      </c>
      <c r="M36" s="42">
        <f t="shared" si="6"/>
        <v>0</v>
      </c>
      <c r="N36" s="42">
        <f t="shared" si="18"/>
        <v>0</v>
      </c>
      <c r="O36" s="42">
        <f t="shared" si="7"/>
        <v>0</v>
      </c>
      <c r="P36" s="42">
        <f t="shared" si="8"/>
        <v>0</v>
      </c>
      <c r="Q36" s="42">
        <f t="shared" si="19"/>
        <v>0</v>
      </c>
      <c r="R36" s="42">
        <f t="shared" si="9"/>
        <v>0</v>
      </c>
      <c r="S36" s="42">
        <f t="shared" si="10"/>
        <v>0</v>
      </c>
      <c r="T36" s="42">
        <f t="shared" si="20"/>
        <v>0</v>
      </c>
      <c r="U36" s="42">
        <f t="shared" si="11"/>
        <v>0</v>
      </c>
      <c r="V36" s="42">
        <f t="shared" si="12"/>
        <v>0</v>
      </c>
    </row>
    <row r="37" spans="1:22" ht="15.75" thickTop="1">
      <c r="A37" s="43" t="s">
        <v>23</v>
      </c>
      <c r="B37" s="60"/>
      <c r="C37" s="60">
        <f>SUM(C25:C36)</f>
        <v>490370.3999999999</v>
      </c>
      <c r="D37" s="61">
        <f>SUM(D25:D36)</f>
        <v>4490370.399999999</v>
      </c>
      <c r="E37" s="57"/>
      <c r="F37" s="57">
        <f>SUM(F25:F36)</f>
        <v>0</v>
      </c>
      <c r="G37" s="58">
        <f>SUM(G25:G36)</f>
        <v>0</v>
      </c>
      <c r="H37" s="57"/>
      <c r="I37" s="57">
        <f>SUM(I25:I36)</f>
        <v>0</v>
      </c>
      <c r="J37" s="58">
        <f>SUM(J25:J36)</f>
        <v>0</v>
      </c>
      <c r="K37" s="53"/>
      <c r="L37" s="44">
        <f>SUM(L25:L36)</f>
        <v>0</v>
      </c>
      <c r="M37" s="45">
        <f>SUM(M25:M36)</f>
        <v>0</v>
      </c>
      <c r="N37" s="44"/>
      <c r="O37" s="44">
        <f>SUM(O25:O36)</f>
        <v>0</v>
      </c>
      <c r="P37" s="45">
        <f>SUM(P25:P36)</f>
        <v>0</v>
      </c>
      <c r="Q37" s="44"/>
      <c r="R37" s="44">
        <f>SUM(R25:R36)</f>
        <v>0</v>
      </c>
      <c r="S37" s="45">
        <f>SUM(S25:S36)</f>
        <v>0</v>
      </c>
      <c r="T37" s="44"/>
      <c r="U37" s="44">
        <f>SUM(U25:U36)</f>
        <v>0</v>
      </c>
      <c r="V37" s="45">
        <f>SUM(V25:V36)</f>
        <v>0</v>
      </c>
    </row>
    <row r="38" spans="1:22" ht="12.75" customHeight="1" hidden="1">
      <c r="A38" s="121" t="s">
        <v>22</v>
      </c>
      <c r="B38" s="111" t="s">
        <v>31</v>
      </c>
      <c r="C38" s="111"/>
      <c r="D38" s="111"/>
      <c r="E38" s="123" t="s">
        <v>32</v>
      </c>
      <c r="F38" s="123"/>
      <c r="G38" s="123"/>
      <c r="H38" s="123" t="s">
        <v>33</v>
      </c>
      <c r="I38" s="123"/>
      <c r="J38" s="123"/>
      <c r="K38" s="111" t="s">
        <v>34</v>
      </c>
      <c r="L38" s="111"/>
      <c r="M38" s="111"/>
      <c r="N38" s="111" t="s">
        <v>35</v>
      </c>
      <c r="O38" s="111"/>
      <c r="P38" s="111"/>
      <c r="Q38" s="111" t="s">
        <v>36</v>
      </c>
      <c r="R38" s="111"/>
      <c r="S38" s="111"/>
      <c r="T38" s="111" t="s">
        <v>37</v>
      </c>
      <c r="U38" s="111"/>
      <c r="V38" s="111"/>
    </row>
    <row r="39" spans="1:22" ht="30.75" hidden="1" thickBot="1">
      <c r="A39" s="122"/>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 hidden="1">
      <c r="A40" s="37" t="s">
        <v>19</v>
      </c>
      <c r="B40" s="38">
        <f>IF(data=1,IF((T36-sumproplat)&gt;0,T36-sumproplat,0),IF(T36-(sumproplat-U36)&gt;0,T36-(V36-U36),0))</f>
        <v>0</v>
      </c>
      <c r="C40" s="38">
        <f aca="true" t="shared" si="21" ref="C40:C51">IF(data=1,B40*(PROC/36500)*30.42,B40*(PROC/36000)*30)</f>
        <v>0</v>
      </c>
      <c r="D40" s="38">
        <f aca="true" t="shared" si="22" ref="D40:D51">IF(data=1,IF(C40&gt;0.0001,C40+sumproplat,0),IF(B40&gt;sumproplat*2,sumproplat,B40+C40))</f>
        <v>0</v>
      </c>
      <c r="E40" s="38">
        <f>IF(data=1,IF((B51-sumproplat)&gt;0,B51-sumproplat,0),IF(B51-(sumproplat-C51)&gt;0,B51-(D51-C51),0))</f>
        <v>0</v>
      </c>
      <c r="F40" s="38">
        <f aca="true" t="shared" si="23" ref="F40:F51">IF(data=1,E40*(PROC/36500)*30.42,E40*(PROC/36000)*30)</f>
        <v>0</v>
      </c>
      <c r="G40" s="38">
        <f aca="true" t="shared" si="24" ref="G40:G51">IF(data=1,IF(F40&gt;0.0001,F40+sumproplat,0),IF(E40&gt;sumproplat*2,sumproplat,E40+F40))</f>
        <v>0</v>
      </c>
      <c r="H40" s="38">
        <f>IF(data=1,IF((E51-sumproplat)&gt;0,E51-sumproplat,0),IF(E51-(sumproplat-F51)&gt;0,E51-(G51-F51),0))</f>
        <v>0</v>
      </c>
      <c r="I40" s="38">
        <f aca="true" t="shared" si="25" ref="I40:I51">IF(data=1,H40*(PROC/36500)*30.42,H40*(PROC/36000)*30)</f>
        <v>0</v>
      </c>
      <c r="J40" s="38">
        <f aca="true" t="shared" si="26" ref="J40:J51">IF(data=1,IF(I40&gt;0.0001,I40+sumproplat,0),IF(H40&gt;sumproplat*2,sumproplat,H40+I40))</f>
        <v>0</v>
      </c>
      <c r="K40" s="38">
        <f>IF(data=1,IF((H51-sumproplat)&gt;0,H51-sumproplat,0),IF(H51-(sumproplat-I51)&gt;0,H51-(J51-I51),0))</f>
        <v>0</v>
      </c>
      <c r="L40" s="38">
        <f aca="true" t="shared" si="27" ref="L40:L51">IF(data=1,K40*(PROC/36500)*30.42,K40*(PROC/36000)*30)</f>
        <v>0</v>
      </c>
      <c r="M40" s="38">
        <f aca="true" t="shared" si="28" ref="M40:M51">IF(data=1,IF(L40&gt;0.0001,L40+sumproplat,0),IF(K40&gt;sumproplat*2,sumproplat,K40+L40))</f>
        <v>0</v>
      </c>
      <c r="N40" s="38">
        <f>IF(data=1,IF((K51-sumproplat)&gt;0,K51-sumproplat,0),IF(K51-(sumproplat-L51)&gt;0,K51-(M51-L51),0))</f>
        <v>0</v>
      </c>
      <c r="O40" s="38">
        <f aca="true" t="shared" si="29" ref="O40:O51">IF(data=1,N40*(PROC/36500)*30.42,N40*(PROC/36000)*30)</f>
        <v>0</v>
      </c>
      <c r="P40" s="38">
        <f aca="true" t="shared" si="30" ref="P40:P51">IF(data=1,IF(O40&gt;0.0001,O40+sumproplat,0),IF(N40&gt;sumproplat*2,sumproplat,N40+O40))</f>
        <v>0</v>
      </c>
      <c r="Q40" s="38">
        <f>IF(data=1,IF((N51-sumproplat)&gt;0,N51-sumproplat,0),IF(N51-(sumproplat-O51)&gt;0,N51-(P51-O51),0))</f>
        <v>0</v>
      </c>
      <c r="R40" s="38">
        <f aca="true" t="shared" si="31" ref="R40:R51">IF(data=1,Q40*(PROC/36500)*30.42,Q40*(PROC/36000)*30)</f>
        <v>0</v>
      </c>
      <c r="S40" s="38">
        <f aca="true" t="shared" si="32" ref="S40:S51">IF(data=1,IF(R40&gt;0.0001,R40+sumproplat,0),IF(Q40&gt;sumproplat*2,sumproplat,Q40+R40))</f>
        <v>0</v>
      </c>
      <c r="T40" s="38">
        <f>IF(data=1,IF((Q51-sumproplat)&gt;0,Q51-sumproplat,0),IF(Q51-(sumproplat-R51)&gt;0,Q51-(S51-R51),0))</f>
        <v>0</v>
      </c>
      <c r="U40" s="38">
        <f aca="true" t="shared" si="33" ref="U40:U51">IF(data=1,T40*(PROC/36500)*30.42,T40*(PROC/36000)*30)</f>
        <v>0</v>
      </c>
      <c r="V40" s="38">
        <f aca="true" t="shared" si="34" ref="V40:V51">IF(data=1,IF(U40&gt;0.0001,U40+sumproplat,0),IF(T40&gt;sumproplat*2,sumproplat,T40+U40))</f>
        <v>0</v>
      </c>
    </row>
    <row r="41" spans="1:22" ht="15" hidden="1">
      <c r="A41" s="39" t="s">
        <v>20</v>
      </c>
      <c r="B41" s="40">
        <f>IF(data=1,IF((B40-sumproplat)&gt;0,B40-sumproplat,0),IF(B40-(sumproplat-C40)&gt;0,B40-(D40-C40),0))</f>
        <v>0</v>
      </c>
      <c r="C41" s="40">
        <f t="shared" si="21"/>
        <v>0</v>
      </c>
      <c r="D41" s="40">
        <f t="shared" si="22"/>
        <v>0</v>
      </c>
      <c r="E41" s="40">
        <f>IF(data=1,IF((E40-sumproplat)&gt;0,E40-sumproplat,0),IF(E40-(sumproplat-F40)&gt;0,E40-(G40-F40),0))</f>
        <v>0</v>
      </c>
      <c r="F41" s="40">
        <f t="shared" si="23"/>
        <v>0</v>
      </c>
      <c r="G41" s="40">
        <f t="shared" si="24"/>
        <v>0</v>
      </c>
      <c r="H41" s="40">
        <f>IF(data=1,IF((H40-sumproplat)&gt;0,H40-sumproplat,0),IF(H40-(sumproplat-I40)&gt;0,H40-(J40-I40),0))</f>
        <v>0</v>
      </c>
      <c r="I41" s="40">
        <f t="shared" si="25"/>
        <v>0</v>
      </c>
      <c r="J41" s="40">
        <f t="shared" si="26"/>
        <v>0</v>
      </c>
      <c r="K41" s="40">
        <f>IF(data=1,IF((K40-sumproplat)&gt;0,K40-sumproplat,0),IF(K40-(sumproplat-L40)&gt;0,K40-(M40-L40),0))</f>
        <v>0</v>
      </c>
      <c r="L41" s="40">
        <f t="shared" si="27"/>
        <v>0</v>
      </c>
      <c r="M41" s="40">
        <f t="shared" si="28"/>
        <v>0</v>
      </c>
      <c r="N41" s="40">
        <f>IF(data=1,IF((N40-sumproplat)&gt;0,N40-sumproplat,0),IF(N40-(sumproplat-O40)&gt;0,N40-(P40-O40),0))</f>
        <v>0</v>
      </c>
      <c r="O41" s="40">
        <f t="shared" si="29"/>
        <v>0</v>
      </c>
      <c r="P41" s="40">
        <f t="shared" si="30"/>
        <v>0</v>
      </c>
      <c r="Q41" s="40">
        <f>IF(data=1,IF((Q40-sumproplat)&gt;0,Q40-sumproplat,0),IF(Q40-(sumproplat-R40)&gt;0,Q40-(S40-R40),0))</f>
        <v>0</v>
      </c>
      <c r="R41" s="40">
        <f t="shared" si="31"/>
        <v>0</v>
      </c>
      <c r="S41" s="40">
        <f t="shared" si="32"/>
        <v>0</v>
      </c>
      <c r="T41" s="40">
        <f>IF(data=1,IF((T40-sumproplat)&gt;0,T40-sumproplat,0),IF(T40-(sumproplat-U40)&gt;0,T40-(V40-U40),0))</f>
        <v>0</v>
      </c>
      <c r="U41" s="40">
        <f t="shared" si="33"/>
        <v>0</v>
      </c>
      <c r="V41" s="40">
        <f t="shared" si="34"/>
        <v>0</v>
      </c>
    </row>
    <row r="42" spans="1:22" ht="15" hidden="1">
      <c r="A42" s="39" t="s">
        <v>21</v>
      </c>
      <c r="B42" s="40">
        <f aca="true" t="shared" si="35" ref="B42:B51">IF(data=1,IF((B41-sumproplat)&gt;0,B41-sumproplat,0),IF(B41-(sumproplat-C41)&gt;0,B41-(D41-C41),0))</f>
        <v>0</v>
      </c>
      <c r="C42" s="40">
        <f t="shared" si="21"/>
        <v>0</v>
      </c>
      <c r="D42" s="40">
        <f t="shared" si="22"/>
        <v>0</v>
      </c>
      <c r="E42" s="40">
        <f aca="true" t="shared" si="36" ref="E42:E51">IF(data=1,IF((E41-sumproplat)&gt;0,E41-sumproplat,0),IF(E41-(sumproplat-F41)&gt;0,E41-(G41-F41),0))</f>
        <v>0</v>
      </c>
      <c r="F42" s="40">
        <f t="shared" si="23"/>
        <v>0</v>
      </c>
      <c r="G42" s="40">
        <f t="shared" si="24"/>
        <v>0</v>
      </c>
      <c r="H42" s="40">
        <f aca="true" t="shared" si="37" ref="H42:H51">IF(data=1,IF((H41-sumproplat)&gt;0,H41-sumproplat,0),IF(H41-(sumproplat-I41)&gt;0,H41-(J41-I41),0))</f>
        <v>0</v>
      </c>
      <c r="I42" s="40">
        <f t="shared" si="25"/>
        <v>0</v>
      </c>
      <c r="J42" s="40">
        <f t="shared" si="26"/>
        <v>0</v>
      </c>
      <c r="K42" s="40">
        <f aca="true" t="shared" si="38" ref="K42:K51">IF(data=1,IF((K41-sumproplat)&gt;0,K41-sumproplat,0),IF(K41-(sumproplat-L41)&gt;0,K41-(M41-L41),0))</f>
        <v>0</v>
      </c>
      <c r="L42" s="40">
        <f t="shared" si="27"/>
        <v>0</v>
      </c>
      <c r="M42" s="40">
        <f t="shared" si="28"/>
        <v>0</v>
      </c>
      <c r="N42" s="40">
        <f aca="true" t="shared" si="39" ref="N42:N51">IF(data=1,IF((N41-sumproplat)&gt;0,N41-sumproplat,0),IF(N41-(sumproplat-O41)&gt;0,N41-(P41-O41),0))</f>
        <v>0</v>
      </c>
      <c r="O42" s="40">
        <f t="shared" si="29"/>
        <v>0</v>
      </c>
      <c r="P42" s="40">
        <f t="shared" si="30"/>
        <v>0</v>
      </c>
      <c r="Q42" s="40">
        <f aca="true" t="shared" si="40" ref="Q42:Q51">IF(data=1,IF((Q41-sumproplat)&gt;0,Q41-sumproplat,0),IF(Q41-(sumproplat-R41)&gt;0,Q41-(S41-R41),0))</f>
        <v>0</v>
      </c>
      <c r="R42" s="40">
        <f t="shared" si="31"/>
        <v>0</v>
      </c>
      <c r="S42" s="40">
        <f t="shared" si="32"/>
        <v>0</v>
      </c>
      <c r="T42" s="40">
        <f aca="true" t="shared" si="41" ref="T42:T51">IF(data=1,IF((T41-sumproplat)&gt;0,T41-sumproplat,0),IF(T41-(sumproplat-U41)&gt;0,T41-(V41-U41),0))</f>
        <v>0</v>
      </c>
      <c r="U42" s="40">
        <f t="shared" si="33"/>
        <v>0</v>
      </c>
      <c r="V42" s="40">
        <f t="shared" si="34"/>
        <v>0</v>
      </c>
    </row>
    <row r="43" spans="1:22" ht="15" hidden="1">
      <c r="A43" s="39" t="s">
        <v>57</v>
      </c>
      <c r="B43" s="40">
        <f t="shared" si="35"/>
        <v>0</v>
      </c>
      <c r="C43" s="40">
        <f t="shared" si="21"/>
        <v>0</v>
      </c>
      <c r="D43" s="40">
        <f t="shared" si="22"/>
        <v>0</v>
      </c>
      <c r="E43" s="40">
        <f t="shared" si="36"/>
        <v>0</v>
      </c>
      <c r="F43" s="40">
        <f t="shared" si="23"/>
        <v>0</v>
      </c>
      <c r="G43" s="40">
        <f t="shared" si="24"/>
        <v>0</v>
      </c>
      <c r="H43" s="40">
        <f t="shared" si="37"/>
        <v>0</v>
      </c>
      <c r="I43" s="40">
        <f t="shared" si="25"/>
        <v>0</v>
      </c>
      <c r="J43" s="40">
        <f t="shared" si="26"/>
        <v>0</v>
      </c>
      <c r="K43" s="40">
        <f t="shared" si="38"/>
        <v>0</v>
      </c>
      <c r="L43" s="40">
        <f t="shared" si="27"/>
        <v>0</v>
      </c>
      <c r="M43" s="40">
        <f t="shared" si="28"/>
        <v>0</v>
      </c>
      <c r="N43" s="40">
        <f t="shared" si="39"/>
        <v>0</v>
      </c>
      <c r="O43" s="40">
        <f t="shared" si="29"/>
        <v>0</v>
      </c>
      <c r="P43" s="40">
        <f t="shared" si="30"/>
        <v>0</v>
      </c>
      <c r="Q43" s="40">
        <f t="shared" si="40"/>
        <v>0</v>
      </c>
      <c r="R43" s="40">
        <f t="shared" si="31"/>
        <v>0</v>
      </c>
      <c r="S43" s="40">
        <f t="shared" si="32"/>
        <v>0</v>
      </c>
      <c r="T43" s="40">
        <f t="shared" si="41"/>
        <v>0</v>
      </c>
      <c r="U43" s="40">
        <f t="shared" si="33"/>
        <v>0</v>
      </c>
      <c r="V43" s="40">
        <f t="shared" si="34"/>
        <v>0</v>
      </c>
    </row>
    <row r="44" spans="1:22" ht="15" hidden="1">
      <c r="A44" s="39" t="s">
        <v>20</v>
      </c>
      <c r="B44" s="40">
        <f t="shared" si="35"/>
        <v>0</v>
      </c>
      <c r="C44" s="40">
        <f t="shared" si="21"/>
        <v>0</v>
      </c>
      <c r="D44" s="40">
        <f t="shared" si="22"/>
        <v>0</v>
      </c>
      <c r="E44" s="40">
        <f t="shared" si="36"/>
        <v>0</v>
      </c>
      <c r="F44" s="40">
        <f t="shared" si="23"/>
        <v>0</v>
      </c>
      <c r="G44" s="40">
        <f t="shared" si="24"/>
        <v>0</v>
      </c>
      <c r="H44" s="40">
        <f t="shared" si="37"/>
        <v>0</v>
      </c>
      <c r="I44" s="40">
        <f t="shared" si="25"/>
        <v>0</v>
      </c>
      <c r="J44" s="40">
        <f t="shared" si="26"/>
        <v>0</v>
      </c>
      <c r="K44" s="40">
        <f t="shared" si="38"/>
        <v>0</v>
      </c>
      <c r="L44" s="40">
        <f t="shared" si="27"/>
        <v>0</v>
      </c>
      <c r="M44" s="40">
        <f t="shared" si="28"/>
        <v>0</v>
      </c>
      <c r="N44" s="40">
        <f t="shared" si="39"/>
        <v>0</v>
      </c>
      <c r="O44" s="40">
        <f t="shared" si="29"/>
        <v>0</v>
      </c>
      <c r="P44" s="40">
        <f t="shared" si="30"/>
        <v>0</v>
      </c>
      <c r="Q44" s="40">
        <f t="shared" si="40"/>
        <v>0</v>
      </c>
      <c r="R44" s="40">
        <f t="shared" si="31"/>
        <v>0</v>
      </c>
      <c r="S44" s="40">
        <f t="shared" si="32"/>
        <v>0</v>
      </c>
      <c r="T44" s="40">
        <f t="shared" si="41"/>
        <v>0</v>
      </c>
      <c r="U44" s="40">
        <f t="shared" si="33"/>
        <v>0</v>
      </c>
      <c r="V44" s="40">
        <f t="shared" si="34"/>
        <v>0</v>
      </c>
    </row>
    <row r="45" spans="1:22" ht="15" hidden="1">
      <c r="A45" s="39" t="s">
        <v>58</v>
      </c>
      <c r="B45" s="40">
        <f t="shared" si="35"/>
        <v>0</v>
      </c>
      <c r="C45" s="40">
        <f t="shared" si="21"/>
        <v>0</v>
      </c>
      <c r="D45" s="40">
        <f t="shared" si="22"/>
        <v>0</v>
      </c>
      <c r="E45" s="40">
        <f t="shared" si="36"/>
        <v>0</v>
      </c>
      <c r="F45" s="40">
        <f t="shared" si="23"/>
        <v>0</v>
      </c>
      <c r="G45" s="40">
        <f t="shared" si="24"/>
        <v>0</v>
      </c>
      <c r="H45" s="40">
        <f t="shared" si="37"/>
        <v>0</v>
      </c>
      <c r="I45" s="40">
        <f t="shared" si="25"/>
        <v>0</v>
      </c>
      <c r="J45" s="40">
        <f t="shared" si="26"/>
        <v>0</v>
      </c>
      <c r="K45" s="40">
        <f t="shared" si="38"/>
        <v>0</v>
      </c>
      <c r="L45" s="40">
        <f t="shared" si="27"/>
        <v>0</v>
      </c>
      <c r="M45" s="40">
        <f t="shared" si="28"/>
        <v>0</v>
      </c>
      <c r="N45" s="40">
        <f t="shared" si="39"/>
        <v>0</v>
      </c>
      <c r="O45" s="40">
        <f t="shared" si="29"/>
        <v>0</v>
      </c>
      <c r="P45" s="40">
        <f t="shared" si="30"/>
        <v>0</v>
      </c>
      <c r="Q45" s="40">
        <f t="shared" si="40"/>
        <v>0</v>
      </c>
      <c r="R45" s="40">
        <f t="shared" si="31"/>
        <v>0</v>
      </c>
      <c r="S45" s="40">
        <f t="shared" si="32"/>
        <v>0</v>
      </c>
      <c r="T45" s="40">
        <f t="shared" si="41"/>
        <v>0</v>
      </c>
      <c r="U45" s="40">
        <f t="shared" si="33"/>
        <v>0</v>
      </c>
      <c r="V45" s="40">
        <f t="shared" si="34"/>
        <v>0</v>
      </c>
    </row>
    <row r="46" spans="1:22" ht="15" hidden="1">
      <c r="A46" s="39" t="s">
        <v>21</v>
      </c>
      <c r="B46" s="40">
        <f t="shared" si="35"/>
        <v>0</v>
      </c>
      <c r="C46" s="40">
        <f t="shared" si="21"/>
        <v>0</v>
      </c>
      <c r="D46" s="40">
        <f t="shared" si="22"/>
        <v>0</v>
      </c>
      <c r="E46" s="40">
        <f t="shared" si="36"/>
        <v>0</v>
      </c>
      <c r="F46" s="40">
        <f t="shared" si="23"/>
        <v>0</v>
      </c>
      <c r="G46" s="40">
        <f t="shared" si="24"/>
        <v>0</v>
      </c>
      <c r="H46" s="40">
        <f t="shared" si="37"/>
        <v>0</v>
      </c>
      <c r="I46" s="40">
        <f t="shared" si="25"/>
        <v>0</v>
      </c>
      <c r="J46" s="40">
        <f t="shared" si="26"/>
        <v>0</v>
      </c>
      <c r="K46" s="40">
        <f t="shared" si="38"/>
        <v>0</v>
      </c>
      <c r="L46" s="40">
        <f t="shared" si="27"/>
        <v>0</v>
      </c>
      <c r="M46" s="40">
        <f t="shared" si="28"/>
        <v>0</v>
      </c>
      <c r="N46" s="40">
        <f t="shared" si="39"/>
        <v>0</v>
      </c>
      <c r="O46" s="40">
        <f t="shared" si="29"/>
        <v>0</v>
      </c>
      <c r="P46" s="40">
        <f t="shared" si="30"/>
        <v>0</v>
      </c>
      <c r="Q46" s="40">
        <f t="shared" si="40"/>
        <v>0</v>
      </c>
      <c r="R46" s="40">
        <f t="shared" si="31"/>
        <v>0</v>
      </c>
      <c r="S46" s="40">
        <f t="shared" si="32"/>
        <v>0</v>
      </c>
      <c r="T46" s="40">
        <f t="shared" si="41"/>
        <v>0</v>
      </c>
      <c r="U46" s="40">
        <f t="shared" si="33"/>
        <v>0</v>
      </c>
      <c r="V46" s="40">
        <f t="shared" si="34"/>
        <v>0</v>
      </c>
    </row>
    <row r="47" spans="1:22" ht="15" hidden="1">
      <c r="A47" s="39" t="s">
        <v>20</v>
      </c>
      <c r="B47" s="40">
        <f t="shared" si="35"/>
        <v>0</v>
      </c>
      <c r="C47" s="40">
        <f t="shared" si="21"/>
        <v>0</v>
      </c>
      <c r="D47" s="40">
        <f t="shared" si="22"/>
        <v>0</v>
      </c>
      <c r="E47" s="40">
        <f t="shared" si="36"/>
        <v>0</v>
      </c>
      <c r="F47" s="40">
        <f t="shared" si="23"/>
        <v>0</v>
      </c>
      <c r="G47" s="40">
        <f t="shared" si="24"/>
        <v>0</v>
      </c>
      <c r="H47" s="40">
        <f t="shared" si="37"/>
        <v>0</v>
      </c>
      <c r="I47" s="40">
        <f t="shared" si="25"/>
        <v>0</v>
      </c>
      <c r="J47" s="40">
        <f t="shared" si="26"/>
        <v>0</v>
      </c>
      <c r="K47" s="40">
        <f t="shared" si="38"/>
        <v>0</v>
      </c>
      <c r="L47" s="40">
        <f t="shared" si="27"/>
        <v>0</v>
      </c>
      <c r="M47" s="40">
        <f t="shared" si="28"/>
        <v>0</v>
      </c>
      <c r="N47" s="40">
        <f t="shared" si="39"/>
        <v>0</v>
      </c>
      <c r="O47" s="40">
        <f t="shared" si="29"/>
        <v>0</v>
      </c>
      <c r="P47" s="40">
        <f t="shared" si="30"/>
        <v>0</v>
      </c>
      <c r="Q47" s="40">
        <f t="shared" si="40"/>
        <v>0</v>
      </c>
      <c r="R47" s="40">
        <f t="shared" si="31"/>
        <v>0</v>
      </c>
      <c r="S47" s="40">
        <f t="shared" si="32"/>
        <v>0</v>
      </c>
      <c r="T47" s="40">
        <f t="shared" si="41"/>
        <v>0</v>
      </c>
      <c r="U47" s="40">
        <f t="shared" si="33"/>
        <v>0</v>
      </c>
      <c r="V47" s="40">
        <f t="shared" si="34"/>
        <v>0</v>
      </c>
    </row>
    <row r="48" spans="1:22" ht="15" hidden="1">
      <c r="A48" s="39" t="s">
        <v>59</v>
      </c>
      <c r="B48" s="40">
        <f t="shared" si="35"/>
        <v>0</v>
      </c>
      <c r="C48" s="40">
        <f t="shared" si="21"/>
        <v>0</v>
      </c>
      <c r="D48" s="40">
        <f t="shared" si="22"/>
        <v>0</v>
      </c>
      <c r="E48" s="40">
        <f t="shared" si="36"/>
        <v>0</v>
      </c>
      <c r="F48" s="40">
        <f t="shared" si="23"/>
        <v>0</v>
      </c>
      <c r="G48" s="40">
        <f t="shared" si="24"/>
        <v>0</v>
      </c>
      <c r="H48" s="40">
        <f t="shared" si="37"/>
        <v>0</v>
      </c>
      <c r="I48" s="40">
        <f t="shared" si="25"/>
        <v>0</v>
      </c>
      <c r="J48" s="40">
        <f t="shared" si="26"/>
        <v>0</v>
      </c>
      <c r="K48" s="40">
        <f t="shared" si="38"/>
        <v>0</v>
      </c>
      <c r="L48" s="40">
        <f t="shared" si="27"/>
        <v>0</v>
      </c>
      <c r="M48" s="40">
        <f t="shared" si="28"/>
        <v>0</v>
      </c>
      <c r="N48" s="40">
        <f t="shared" si="39"/>
        <v>0</v>
      </c>
      <c r="O48" s="40">
        <f t="shared" si="29"/>
        <v>0</v>
      </c>
      <c r="P48" s="40">
        <f t="shared" si="30"/>
        <v>0</v>
      </c>
      <c r="Q48" s="40">
        <f t="shared" si="40"/>
        <v>0</v>
      </c>
      <c r="R48" s="40">
        <f t="shared" si="31"/>
        <v>0</v>
      </c>
      <c r="S48" s="40">
        <f t="shared" si="32"/>
        <v>0</v>
      </c>
      <c r="T48" s="40">
        <f t="shared" si="41"/>
        <v>0</v>
      </c>
      <c r="U48" s="40">
        <f t="shared" si="33"/>
        <v>0</v>
      </c>
      <c r="V48" s="40">
        <f t="shared" si="34"/>
        <v>0</v>
      </c>
    </row>
    <row r="49" spans="1:22" ht="15" hidden="1">
      <c r="A49" s="39" t="s">
        <v>58</v>
      </c>
      <c r="B49" s="40">
        <f t="shared" si="35"/>
        <v>0</v>
      </c>
      <c r="C49" s="40">
        <f t="shared" si="21"/>
        <v>0</v>
      </c>
      <c r="D49" s="40">
        <f t="shared" si="22"/>
        <v>0</v>
      </c>
      <c r="E49" s="40">
        <f t="shared" si="36"/>
        <v>0</v>
      </c>
      <c r="F49" s="40">
        <f t="shared" si="23"/>
        <v>0</v>
      </c>
      <c r="G49" s="40">
        <f t="shared" si="24"/>
        <v>0</v>
      </c>
      <c r="H49" s="40">
        <f t="shared" si="37"/>
        <v>0</v>
      </c>
      <c r="I49" s="40">
        <f t="shared" si="25"/>
        <v>0</v>
      </c>
      <c r="J49" s="40">
        <f t="shared" si="26"/>
        <v>0</v>
      </c>
      <c r="K49" s="40">
        <f t="shared" si="38"/>
        <v>0</v>
      </c>
      <c r="L49" s="40">
        <f t="shared" si="27"/>
        <v>0</v>
      </c>
      <c r="M49" s="40">
        <f t="shared" si="28"/>
        <v>0</v>
      </c>
      <c r="N49" s="40">
        <f t="shared" si="39"/>
        <v>0</v>
      </c>
      <c r="O49" s="40">
        <f t="shared" si="29"/>
        <v>0</v>
      </c>
      <c r="P49" s="40">
        <f t="shared" si="30"/>
        <v>0</v>
      </c>
      <c r="Q49" s="40">
        <f t="shared" si="40"/>
        <v>0</v>
      </c>
      <c r="R49" s="40">
        <f t="shared" si="31"/>
        <v>0</v>
      </c>
      <c r="S49" s="40">
        <f t="shared" si="32"/>
        <v>0</v>
      </c>
      <c r="T49" s="40">
        <f t="shared" si="41"/>
        <v>0</v>
      </c>
      <c r="U49" s="40">
        <f t="shared" si="33"/>
        <v>0</v>
      </c>
      <c r="V49" s="40">
        <f t="shared" si="34"/>
        <v>0</v>
      </c>
    </row>
    <row r="50" spans="1:22" ht="15" hidden="1">
      <c r="A50" s="39" t="s">
        <v>20</v>
      </c>
      <c r="B50" s="40">
        <f t="shared" si="35"/>
        <v>0</v>
      </c>
      <c r="C50" s="40">
        <f t="shared" si="21"/>
        <v>0</v>
      </c>
      <c r="D50" s="40">
        <f t="shared" si="22"/>
        <v>0</v>
      </c>
      <c r="E50" s="40">
        <f t="shared" si="36"/>
        <v>0</v>
      </c>
      <c r="F50" s="40">
        <f t="shared" si="23"/>
        <v>0</v>
      </c>
      <c r="G50" s="40">
        <f t="shared" si="24"/>
        <v>0</v>
      </c>
      <c r="H50" s="40">
        <f t="shared" si="37"/>
        <v>0</v>
      </c>
      <c r="I50" s="40">
        <f t="shared" si="25"/>
        <v>0</v>
      </c>
      <c r="J50" s="40">
        <f t="shared" si="26"/>
        <v>0</v>
      </c>
      <c r="K50" s="40">
        <f t="shared" si="38"/>
        <v>0</v>
      </c>
      <c r="L50" s="40">
        <f t="shared" si="27"/>
        <v>0</v>
      </c>
      <c r="M50" s="40">
        <f t="shared" si="28"/>
        <v>0</v>
      </c>
      <c r="N50" s="40">
        <f t="shared" si="39"/>
        <v>0</v>
      </c>
      <c r="O50" s="40">
        <f t="shared" si="29"/>
        <v>0</v>
      </c>
      <c r="P50" s="40">
        <f t="shared" si="30"/>
        <v>0</v>
      </c>
      <c r="Q50" s="40">
        <f t="shared" si="40"/>
        <v>0</v>
      </c>
      <c r="R50" s="40">
        <f t="shared" si="31"/>
        <v>0</v>
      </c>
      <c r="S50" s="40">
        <f t="shared" si="32"/>
        <v>0</v>
      </c>
      <c r="T50" s="40">
        <f t="shared" si="41"/>
        <v>0</v>
      </c>
      <c r="U50" s="40">
        <f t="shared" si="33"/>
        <v>0</v>
      </c>
      <c r="V50" s="40">
        <f t="shared" si="34"/>
        <v>0</v>
      </c>
    </row>
    <row r="51" spans="1:22" ht="15.75" hidden="1" thickBot="1">
      <c r="A51" s="41" t="s">
        <v>60</v>
      </c>
      <c r="B51" s="42">
        <f t="shared" si="35"/>
        <v>0</v>
      </c>
      <c r="C51" s="42">
        <f t="shared" si="21"/>
        <v>0</v>
      </c>
      <c r="D51" s="42">
        <f t="shared" si="22"/>
        <v>0</v>
      </c>
      <c r="E51" s="42">
        <f t="shared" si="36"/>
        <v>0</v>
      </c>
      <c r="F51" s="42">
        <f t="shared" si="23"/>
        <v>0</v>
      </c>
      <c r="G51" s="42">
        <f t="shared" si="24"/>
        <v>0</v>
      </c>
      <c r="H51" s="42">
        <f t="shared" si="37"/>
        <v>0</v>
      </c>
      <c r="I51" s="42">
        <f t="shared" si="25"/>
        <v>0</v>
      </c>
      <c r="J51" s="42">
        <f t="shared" si="26"/>
        <v>0</v>
      </c>
      <c r="K51" s="42">
        <f t="shared" si="38"/>
        <v>0</v>
      </c>
      <c r="L51" s="42">
        <f t="shared" si="27"/>
        <v>0</v>
      </c>
      <c r="M51" s="42">
        <f t="shared" si="28"/>
        <v>0</v>
      </c>
      <c r="N51" s="42">
        <f t="shared" si="39"/>
        <v>0</v>
      </c>
      <c r="O51" s="42">
        <f t="shared" si="29"/>
        <v>0</v>
      </c>
      <c r="P51" s="42">
        <f t="shared" si="30"/>
        <v>0</v>
      </c>
      <c r="Q51" s="42">
        <f t="shared" si="40"/>
        <v>0</v>
      </c>
      <c r="R51" s="42">
        <f t="shared" si="31"/>
        <v>0</v>
      </c>
      <c r="S51" s="42">
        <f t="shared" si="32"/>
        <v>0</v>
      </c>
      <c r="T51" s="42">
        <f t="shared" si="41"/>
        <v>0</v>
      </c>
      <c r="U51" s="42">
        <f t="shared" si="33"/>
        <v>0</v>
      </c>
      <c r="V51" s="42">
        <f t="shared" si="34"/>
        <v>0</v>
      </c>
    </row>
    <row r="52" spans="1:22" ht="15" hidden="1">
      <c r="A52" s="43" t="s">
        <v>23</v>
      </c>
      <c r="B52" s="44"/>
      <c r="C52" s="44">
        <f>SUM(C40:C51)</f>
        <v>0</v>
      </c>
      <c r="D52" s="45">
        <f>SUM(D40:D51)</f>
        <v>0</v>
      </c>
      <c r="E52" s="44"/>
      <c r="F52" s="44">
        <f>SUM(F40:F51)</f>
        <v>0</v>
      </c>
      <c r="G52" s="45">
        <f>SUM(G40:G51)</f>
        <v>0</v>
      </c>
      <c r="H52" s="44"/>
      <c r="I52" s="44">
        <f>SUM(I40:I51)</f>
        <v>0</v>
      </c>
      <c r="J52" s="45">
        <f>SUM(J40:J51)</f>
        <v>0</v>
      </c>
      <c r="K52" s="44"/>
      <c r="L52" s="44">
        <f>SUM(L40:L51)</f>
        <v>0</v>
      </c>
      <c r="M52" s="45">
        <f>SUM(M40:M51)</f>
        <v>0</v>
      </c>
      <c r="N52" s="44"/>
      <c r="O52" s="44">
        <f>SUM(O40:O51)</f>
        <v>0</v>
      </c>
      <c r="P52" s="45">
        <f>SUM(P40:P51)</f>
        <v>0</v>
      </c>
      <c r="Q52" s="44"/>
      <c r="R52" s="44">
        <f>SUM(R40:R51)</f>
        <v>0</v>
      </c>
      <c r="S52" s="45">
        <f>SUM(S40:S51)</f>
        <v>0</v>
      </c>
      <c r="T52" s="44"/>
      <c r="U52" s="44">
        <f>SUM(U40:U51)</f>
        <v>0</v>
      </c>
      <c r="V52" s="45">
        <f>SUM(V40:V51)</f>
        <v>0</v>
      </c>
    </row>
    <row r="53" spans="1:36" ht="12.75" customHeight="1" hidden="1">
      <c r="A53" s="121" t="s">
        <v>22</v>
      </c>
      <c r="B53" s="111" t="s">
        <v>38</v>
      </c>
      <c r="C53" s="111"/>
      <c r="D53" s="111"/>
      <c r="E53" s="111" t="s">
        <v>39</v>
      </c>
      <c r="F53" s="111"/>
      <c r="G53" s="111"/>
      <c r="H53" s="111" t="s">
        <v>40</v>
      </c>
      <c r="I53" s="111"/>
      <c r="J53" s="111"/>
      <c r="K53" s="111" t="s">
        <v>41</v>
      </c>
      <c r="L53" s="111"/>
      <c r="M53" s="111"/>
      <c r="N53" s="111" t="s">
        <v>42</v>
      </c>
      <c r="O53" s="111"/>
      <c r="P53" s="111"/>
      <c r="Q53" s="111" t="s">
        <v>43</v>
      </c>
      <c r="R53" s="111"/>
      <c r="S53" s="111"/>
      <c r="T53" s="111" t="s">
        <v>44</v>
      </c>
      <c r="U53" s="111"/>
      <c r="V53" s="111"/>
      <c r="X53" s="5"/>
      <c r="Y53" s="5"/>
      <c r="Z53" s="5"/>
      <c r="AA53" s="5"/>
      <c r="AB53" s="5"/>
      <c r="AC53" s="5"/>
      <c r="AD53" s="5"/>
      <c r="AE53" s="5"/>
      <c r="AF53" s="5"/>
      <c r="AG53" s="5"/>
      <c r="AH53" s="5"/>
      <c r="AI53" s="5"/>
      <c r="AJ53" s="5"/>
    </row>
    <row r="54" spans="1:36" ht="30.75" hidden="1" thickBot="1">
      <c r="A54" s="122"/>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 hidden="1">
      <c r="A55" s="37" t="s">
        <v>19</v>
      </c>
      <c r="B55" s="38">
        <f>IF(data=1,IF((T51-sumproplat)&gt;0,T51-sumproplat,0),IF(T51-(sumproplat-U51)&gt;0,T51-(V51-U51),0))</f>
        <v>0</v>
      </c>
      <c r="C55" s="38">
        <f aca="true" t="shared" si="42" ref="C55:C66">IF(data=1,B55*(PROC/36500)*30.42,B55*(PROC/36000)*30)</f>
        <v>0</v>
      </c>
      <c r="D55" s="38">
        <f aca="true" t="shared" si="43" ref="D55:D66">IF(data=1,IF(C55&gt;0.0001,C55+sumproplat,0),IF(B55&gt;sumproplat*2,sumproplat,B55+C55))</f>
        <v>0</v>
      </c>
      <c r="E55" s="38">
        <f>IF(data=1,IF((B66-sumproplat)&gt;0,B66-sumproplat,0),IF(B66-(sumproplat-C66)&gt;0,B66-(D66-C66),0))</f>
        <v>0</v>
      </c>
      <c r="F55" s="38">
        <f aca="true" t="shared" si="44" ref="F55:F66">IF(data=1,E55*(PROC/36500)*30.42,E55*(PROC/36000)*30)</f>
        <v>0</v>
      </c>
      <c r="G55" s="38">
        <f aca="true" t="shared" si="45" ref="G55:G66">IF(data=1,IF(F55&gt;0.0001,F55+sumproplat,0),IF(E55&gt;sumproplat*2,sumproplat,E55+F55))</f>
        <v>0</v>
      </c>
      <c r="H55" s="38">
        <f>IF(data=1,IF((E66-sumproplat)&gt;0,E66-sumproplat,0),IF(E66-(sumproplat-F66)&gt;0,E66-(G66-F66),0))</f>
        <v>0</v>
      </c>
      <c r="I55" s="38">
        <f aca="true" t="shared" si="46" ref="I55:I66">IF(data=1,H55*(PROC/36500)*30.42,H55*(PROC/36000)*30)</f>
        <v>0</v>
      </c>
      <c r="J55" s="38">
        <f aca="true" t="shared" si="47" ref="J55:J66">IF(data=1,IF(I55&gt;0.0001,I55+sumproplat,0),IF(H55&gt;sumproplat*2,sumproplat,H55+I55))</f>
        <v>0</v>
      </c>
      <c r="K55" s="38">
        <f>IF(data=1,IF((H66-sumproplat)&gt;0,H66-sumproplat,0),IF(H66-(sumproplat-I66)&gt;0,H66-(J66-I66),0))</f>
        <v>0</v>
      </c>
      <c r="L55" s="38">
        <f aca="true" t="shared" si="48" ref="L55:L66">IF(data=1,K55*(PROC/36500)*30.42,K55*(PROC/36000)*30)</f>
        <v>0</v>
      </c>
      <c r="M55" s="38">
        <f aca="true" t="shared" si="49" ref="M55:M66">IF(data=1,IF(L55&gt;0.0001,L55+sumproplat,0),IF(K55&gt;sumproplat*2,sumproplat,K55+L55))</f>
        <v>0</v>
      </c>
      <c r="N55" s="38">
        <f>IF(data=1,IF((K66-sumproplat)&gt;0,K66-sumproplat,0),IF(K66-(sumproplat-L66)&gt;0,K66-(M66-L66),0))</f>
        <v>0</v>
      </c>
      <c r="O55" s="38">
        <f aca="true" t="shared" si="50" ref="O55:O66">IF(data=1,N55*(PROC/36500)*30.42,N55*(PROC/36000)*30)</f>
        <v>0</v>
      </c>
      <c r="P55" s="38">
        <f aca="true" t="shared" si="51" ref="P55:P66">IF(data=1,IF(O55&gt;0.0001,O55+sumproplat,0),IF(N55&gt;sumproplat*2,sumproplat,N55+O55))</f>
        <v>0</v>
      </c>
      <c r="Q55" s="38">
        <f>IF(data=1,IF((N66-sumproplat)&gt;0,N66-sumproplat,0),IF(N66-(sumproplat-O66)&gt;0,N66-(P66-O66),0))</f>
        <v>0</v>
      </c>
      <c r="R55" s="38">
        <f aca="true" t="shared" si="52" ref="R55:R66">IF(data=1,Q55*(PROC/36500)*30.42,Q55*(PROC/36000)*30)</f>
        <v>0</v>
      </c>
      <c r="S55" s="38">
        <f aca="true" t="shared" si="53" ref="S55:S66">IF(data=1,IF(R55&gt;0.0001,R55+sumproplat,0),IF(Q55&gt;sumproplat*2,sumproplat,Q55+R55))</f>
        <v>0</v>
      </c>
      <c r="T55" s="38">
        <f>IF(data=1,IF((Q66-sumproplat)&gt;0,Q66-sumproplat,0),IF(Q66-(sumproplat-R66)&gt;0,Q66-(S66-R66),0))</f>
        <v>0</v>
      </c>
      <c r="U55" s="38">
        <f aca="true" t="shared" si="54" ref="U55:U66">IF(data=1,T55*(PROC/36500)*30.42,T55*(PROC/36000)*30)</f>
        <v>0</v>
      </c>
      <c r="V55" s="38">
        <f aca="true" t="shared" si="55" ref="V55:V66">IF(data=1,IF(U55&gt;0.0001,U55+sumproplat,0),IF(T55&gt;sumproplat*2,sumproplat,T55+U55))</f>
        <v>0</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0</v>
      </c>
      <c r="C56" s="40">
        <f t="shared" si="42"/>
        <v>0</v>
      </c>
      <c r="D56" s="40">
        <f t="shared" si="43"/>
        <v>0</v>
      </c>
      <c r="E56" s="40">
        <f>IF(data=1,IF((E55-sumproplat)&gt;0,E55-sumproplat,0),IF(E55-(sumproplat-F55)&gt;0,E55-(G55-F55),0))</f>
        <v>0</v>
      </c>
      <c r="F56" s="40">
        <f t="shared" si="44"/>
        <v>0</v>
      </c>
      <c r="G56" s="40">
        <f t="shared" si="45"/>
        <v>0</v>
      </c>
      <c r="H56" s="40">
        <f>IF(data=1,IF((H55-sumproplat)&gt;0,H55-sumproplat,0),IF(H55-(sumproplat-I55)&gt;0,H55-(J55-I55),0))</f>
        <v>0</v>
      </c>
      <c r="I56" s="40">
        <f t="shared" si="46"/>
        <v>0</v>
      </c>
      <c r="J56" s="40">
        <f t="shared" si="47"/>
        <v>0</v>
      </c>
      <c r="K56" s="40">
        <f>IF(data=1,IF((K55-sumproplat)&gt;0,K55-sumproplat,0),IF(K55-(sumproplat-L55)&gt;0,K55-(M55-L55),0))</f>
        <v>0</v>
      </c>
      <c r="L56" s="40">
        <f t="shared" si="48"/>
        <v>0</v>
      </c>
      <c r="M56" s="40">
        <f t="shared" si="49"/>
        <v>0</v>
      </c>
      <c r="N56" s="40">
        <f>IF(data=1,IF((N55-sumproplat)&gt;0,N55-sumproplat,0),IF(N55-(sumproplat-O55)&gt;0,N55-(P55-O55),0))</f>
        <v>0</v>
      </c>
      <c r="O56" s="40">
        <f t="shared" si="50"/>
        <v>0</v>
      </c>
      <c r="P56" s="40">
        <f t="shared" si="51"/>
        <v>0</v>
      </c>
      <c r="Q56" s="40">
        <f>IF(data=1,IF((Q55-sumproplat)&gt;0,Q55-sumproplat,0),IF(Q55-(sumproplat-R55)&gt;0,Q55-(S55-R55),0))</f>
        <v>0</v>
      </c>
      <c r="R56" s="40">
        <f t="shared" si="52"/>
        <v>0</v>
      </c>
      <c r="S56" s="40">
        <f t="shared" si="53"/>
        <v>0</v>
      </c>
      <c r="T56" s="40">
        <f>IF(data=1,IF((T55-sumproplat)&gt;0,T55-sumproplat,0),IF(T55-(sumproplat-U55)&gt;0,T55-(V55-U55),0))</f>
        <v>0</v>
      </c>
      <c r="U56" s="40">
        <f t="shared" si="54"/>
        <v>0</v>
      </c>
      <c r="V56" s="40">
        <f t="shared" si="55"/>
        <v>0</v>
      </c>
      <c r="W56" s="5"/>
      <c r="X56" s="5"/>
      <c r="Y56" s="5"/>
      <c r="Z56" s="5"/>
      <c r="AA56" s="5"/>
      <c r="AB56" s="5"/>
      <c r="AC56" s="5"/>
      <c r="AD56" s="5"/>
      <c r="AE56" s="5"/>
      <c r="AF56" s="5"/>
      <c r="AG56" s="5"/>
      <c r="AH56" s="5"/>
      <c r="AI56" s="5"/>
      <c r="AJ56" s="5"/>
    </row>
    <row r="57" spans="1:36" ht="15" hidden="1">
      <c r="A57" s="39" t="s">
        <v>21</v>
      </c>
      <c r="B57" s="40">
        <f aca="true" t="shared" si="56" ref="B57:B66">IF(data=1,IF((B56-sumproplat)&gt;0,B56-sumproplat,0),IF(B56-(sumproplat-C56)&gt;0,B56-(D56-C56),0))</f>
        <v>0</v>
      </c>
      <c r="C57" s="40">
        <f t="shared" si="42"/>
        <v>0</v>
      </c>
      <c r="D57" s="40">
        <f t="shared" si="43"/>
        <v>0</v>
      </c>
      <c r="E57" s="40">
        <f aca="true" t="shared" si="57" ref="E57:E66">IF(data=1,IF((E56-sumproplat)&gt;0,E56-sumproplat,0),IF(E56-(sumproplat-F56)&gt;0,E56-(G56-F56),0))</f>
        <v>0</v>
      </c>
      <c r="F57" s="40">
        <f t="shared" si="44"/>
        <v>0</v>
      </c>
      <c r="G57" s="40">
        <f t="shared" si="45"/>
        <v>0</v>
      </c>
      <c r="H57" s="40">
        <f aca="true" t="shared" si="58" ref="H57:H66">IF(data=1,IF((H56-sumproplat)&gt;0,H56-sumproplat,0),IF(H56-(sumproplat-I56)&gt;0,H56-(J56-I56),0))</f>
        <v>0</v>
      </c>
      <c r="I57" s="40">
        <f t="shared" si="46"/>
        <v>0</v>
      </c>
      <c r="J57" s="40">
        <f t="shared" si="47"/>
        <v>0</v>
      </c>
      <c r="K57" s="40">
        <f aca="true" t="shared" si="59" ref="K57:K66">IF(data=1,IF((K56-sumproplat)&gt;0,K56-sumproplat,0),IF(K56-(sumproplat-L56)&gt;0,K56-(M56-L56),0))</f>
        <v>0</v>
      </c>
      <c r="L57" s="40">
        <f t="shared" si="48"/>
        <v>0</v>
      </c>
      <c r="M57" s="40">
        <f t="shared" si="49"/>
        <v>0</v>
      </c>
      <c r="N57" s="40">
        <f aca="true" t="shared" si="60" ref="N57:N66">IF(data=1,IF((N56-sumproplat)&gt;0,N56-sumproplat,0),IF(N56-(sumproplat-O56)&gt;0,N56-(P56-O56),0))</f>
        <v>0</v>
      </c>
      <c r="O57" s="40">
        <f t="shared" si="50"/>
        <v>0</v>
      </c>
      <c r="P57" s="40">
        <f t="shared" si="51"/>
        <v>0</v>
      </c>
      <c r="Q57" s="40">
        <f aca="true" t="shared" si="61" ref="Q57:Q65">IF(data=1,IF((Q56-sumproplat)&gt;0,Q56-sumproplat,0),IF(Q56-(sumproplat-R56)&gt;0,Q56-(S56-R56),0))</f>
        <v>0</v>
      </c>
      <c r="R57" s="40">
        <f t="shared" si="52"/>
        <v>0</v>
      </c>
      <c r="S57" s="40">
        <f t="shared" si="53"/>
        <v>0</v>
      </c>
      <c r="T57" s="40">
        <f aca="true" t="shared" si="62" ref="T57:T66">IF(data=1,IF((T56-sumproplat)&gt;0,T56-sumproplat,0),IF(T56-(sumproplat-U56)&gt;0,T56-(V56-U56),0))</f>
        <v>0</v>
      </c>
      <c r="U57" s="40">
        <f t="shared" si="54"/>
        <v>0</v>
      </c>
      <c r="V57" s="40">
        <f t="shared" si="55"/>
        <v>0</v>
      </c>
      <c r="W57" s="5"/>
      <c r="X57" s="5"/>
      <c r="Y57" s="5"/>
      <c r="Z57" s="5"/>
      <c r="AA57" s="5"/>
      <c r="AB57" s="5"/>
      <c r="AC57" s="5"/>
      <c r="AD57" s="5"/>
      <c r="AE57" s="5"/>
      <c r="AF57" s="5"/>
      <c r="AG57" s="5"/>
      <c r="AH57" s="5"/>
      <c r="AI57" s="5"/>
      <c r="AJ57" s="5"/>
    </row>
    <row r="58" spans="1:36" ht="15" hidden="1">
      <c r="A58" s="39" t="s">
        <v>57</v>
      </c>
      <c r="B58" s="40">
        <f t="shared" si="56"/>
        <v>0</v>
      </c>
      <c r="C58" s="40">
        <f t="shared" si="42"/>
        <v>0</v>
      </c>
      <c r="D58" s="40">
        <f t="shared" si="43"/>
        <v>0</v>
      </c>
      <c r="E58" s="40">
        <f t="shared" si="57"/>
        <v>0</v>
      </c>
      <c r="F58" s="40">
        <f t="shared" si="44"/>
        <v>0</v>
      </c>
      <c r="G58" s="40">
        <f t="shared" si="45"/>
        <v>0</v>
      </c>
      <c r="H58" s="40">
        <f t="shared" si="58"/>
        <v>0</v>
      </c>
      <c r="I58" s="40">
        <f t="shared" si="46"/>
        <v>0</v>
      </c>
      <c r="J58" s="40">
        <f t="shared" si="47"/>
        <v>0</v>
      </c>
      <c r="K58" s="40">
        <f t="shared" si="59"/>
        <v>0</v>
      </c>
      <c r="L58" s="40">
        <f t="shared" si="48"/>
        <v>0</v>
      </c>
      <c r="M58" s="40">
        <f t="shared" si="49"/>
        <v>0</v>
      </c>
      <c r="N58" s="40">
        <f t="shared" si="60"/>
        <v>0</v>
      </c>
      <c r="O58" s="40">
        <f t="shared" si="50"/>
        <v>0</v>
      </c>
      <c r="P58" s="40">
        <f t="shared" si="51"/>
        <v>0</v>
      </c>
      <c r="Q58" s="40">
        <f t="shared" si="61"/>
        <v>0</v>
      </c>
      <c r="R58" s="40">
        <f t="shared" si="52"/>
        <v>0</v>
      </c>
      <c r="S58" s="40">
        <f t="shared" si="53"/>
        <v>0</v>
      </c>
      <c r="T58" s="40">
        <f t="shared" si="62"/>
        <v>0</v>
      </c>
      <c r="U58" s="40">
        <f t="shared" si="54"/>
        <v>0</v>
      </c>
      <c r="V58" s="40">
        <f t="shared" si="55"/>
        <v>0</v>
      </c>
      <c r="W58" s="5"/>
      <c r="X58" s="5"/>
      <c r="Y58" s="5"/>
      <c r="Z58" s="5"/>
      <c r="AA58" s="5"/>
      <c r="AB58" s="5"/>
      <c r="AC58" s="5"/>
      <c r="AD58" s="5"/>
      <c r="AE58" s="5"/>
      <c r="AF58" s="5"/>
      <c r="AG58" s="5"/>
      <c r="AH58" s="5"/>
      <c r="AI58" s="5"/>
      <c r="AJ58" s="5"/>
    </row>
    <row r="59" spans="1:36" ht="15" hidden="1">
      <c r="A59" s="39" t="s">
        <v>20</v>
      </c>
      <c r="B59" s="40">
        <f t="shared" si="56"/>
        <v>0</v>
      </c>
      <c r="C59" s="40">
        <f t="shared" si="42"/>
        <v>0</v>
      </c>
      <c r="D59" s="40">
        <f t="shared" si="43"/>
        <v>0</v>
      </c>
      <c r="E59" s="40">
        <f t="shared" si="57"/>
        <v>0</v>
      </c>
      <c r="F59" s="40">
        <f t="shared" si="44"/>
        <v>0</v>
      </c>
      <c r="G59" s="40">
        <f t="shared" si="45"/>
        <v>0</v>
      </c>
      <c r="H59" s="40">
        <f t="shared" si="58"/>
        <v>0</v>
      </c>
      <c r="I59" s="40">
        <f t="shared" si="46"/>
        <v>0</v>
      </c>
      <c r="J59" s="40">
        <f t="shared" si="47"/>
        <v>0</v>
      </c>
      <c r="K59" s="40">
        <f t="shared" si="59"/>
        <v>0</v>
      </c>
      <c r="L59" s="40">
        <f t="shared" si="48"/>
        <v>0</v>
      </c>
      <c r="M59" s="40">
        <f t="shared" si="49"/>
        <v>0</v>
      </c>
      <c r="N59" s="40">
        <f t="shared" si="60"/>
        <v>0</v>
      </c>
      <c r="O59" s="40">
        <f t="shared" si="50"/>
        <v>0</v>
      </c>
      <c r="P59" s="40">
        <f t="shared" si="51"/>
        <v>0</v>
      </c>
      <c r="Q59" s="40">
        <f t="shared" si="61"/>
        <v>0</v>
      </c>
      <c r="R59" s="40">
        <f t="shared" si="52"/>
        <v>0</v>
      </c>
      <c r="S59" s="40">
        <f t="shared" si="53"/>
        <v>0</v>
      </c>
      <c r="T59" s="40">
        <f t="shared" si="62"/>
        <v>0</v>
      </c>
      <c r="U59" s="40">
        <f t="shared" si="54"/>
        <v>0</v>
      </c>
      <c r="V59" s="40">
        <f t="shared" si="55"/>
        <v>0</v>
      </c>
      <c r="W59" s="5"/>
      <c r="X59" s="5"/>
      <c r="Y59" s="5"/>
      <c r="Z59" s="5"/>
      <c r="AA59" s="5"/>
      <c r="AB59" s="5"/>
      <c r="AC59" s="5"/>
      <c r="AD59" s="5"/>
      <c r="AE59" s="5"/>
      <c r="AF59" s="5"/>
      <c r="AG59" s="5"/>
      <c r="AH59" s="5"/>
      <c r="AI59" s="5"/>
      <c r="AJ59" s="5"/>
    </row>
    <row r="60" spans="1:36" ht="15" hidden="1">
      <c r="A60" s="39" t="s">
        <v>58</v>
      </c>
      <c r="B60" s="40">
        <f t="shared" si="56"/>
        <v>0</v>
      </c>
      <c r="C60" s="40">
        <f t="shared" si="42"/>
        <v>0</v>
      </c>
      <c r="D60" s="40">
        <f t="shared" si="43"/>
        <v>0</v>
      </c>
      <c r="E60" s="40">
        <f t="shared" si="57"/>
        <v>0</v>
      </c>
      <c r="F60" s="40">
        <f t="shared" si="44"/>
        <v>0</v>
      </c>
      <c r="G60" s="40">
        <f t="shared" si="45"/>
        <v>0</v>
      </c>
      <c r="H60" s="40">
        <f t="shared" si="58"/>
        <v>0</v>
      </c>
      <c r="I60" s="40">
        <f t="shared" si="46"/>
        <v>0</v>
      </c>
      <c r="J60" s="40">
        <f t="shared" si="47"/>
        <v>0</v>
      </c>
      <c r="K60" s="40">
        <f t="shared" si="59"/>
        <v>0</v>
      </c>
      <c r="L60" s="40">
        <f t="shared" si="48"/>
        <v>0</v>
      </c>
      <c r="M60" s="40">
        <f t="shared" si="49"/>
        <v>0</v>
      </c>
      <c r="N60" s="40">
        <f t="shared" si="60"/>
        <v>0</v>
      </c>
      <c r="O60" s="40">
        <f t="shared" si="50"/>
        <v>0</v>
      </c>
      <c r="P60" s="40">
        <f t="shared" si="51"/>
        <v>0</v>
      </c>
      <c r="Q60" s="40">
        <f t="shared" si="61"/>
        <v>0</v>
      </c>
      <c r="R60" s="40">
        <f t="shared" si="52"/>
        <v>0</v>
      </c>
      <c r="S60" s="40">
        <f t="shared" si="53"/>
        <v>0</v>
      </c>
      <c r="T60" s="40">
        <f t="shared" si="62"/>
        <v>0</v>
      </c>
      <c r="U60" s="40">
        <f t="shared" si="54"/>
        <v>0</v>
      </c>
      <c r="V60" s="40">
        <f t="shared" si="55"/>
        <v>0</v>
      </c>
      <c r="W60" s="5"/>
      <c r="X60" s="5"/>
      <c r="Y60" s="5"/>
      <c r="Z60" s="5"/>
      <c r="AA60" s="5"/>
      <c r="AB60" s="5"/>
      <c r="AC60" s="5"/>
      <c r="AD60" s="5"/>
      <c r="AE60" s="5"/>
      <c r="AF60" s="5"/>
      <c r="AG60" s="5"/>
      <c r="AH60" s="5"/>
      <c r="AI60" s="5"/>
      <c r="AJ60" s="5"/>
    </row>
    <row r="61" spans="1:36" ht="15" hidden="1">
      <c r="A61" s="39" t="s">
        <v>21</v>
      </c>
      <c r="B61" s="40">
        <f t="shared" si="56"/>
        <v>0</v>
      </c>
      <c r="C61" s="40">
        <f t="shared" si="42"/>
        <v>0</v>
      </c>
      <c r="D61" s="40">
        <f t="shared" si="43"/>
        <v>0</v>
      </c>
      <c r="E61" s="40">
        <f t="shared" si="57"/>
        <v>0</v>
      </c>
      <c r="F61" s="40">
        <f t="shared" si="44"/>
        <v>0</v>
      </c>
      <c r="G61" s="40">
        <f t="shared" si="45"/>
        <v>0</v>
      </c>
      <c r="H61" s="40">
        <f t="shared" si="58"/>
        <v>0</v>
      </c>
      <c r="I61" s="40">
        <f t="shared" si="46"/>
        <v>0</v>
      </c>
      <c r="J61" s="40">
        <f t="shared" si="47"/>
        <v>0</v>
      </c>
      <c r="K61" s="40">
        <f t="shared" si="59"/>
        <v>0</v>
      </c>
      <c r="L61" s="40">
        <f t="shared" si="48"/>
        <v>0</v>
      </c>
      <c r="M61" s="40">
        <f t="shared" si="49"/>
        <v>0</v>
      </c>
      <c r="N61" s="40">
        <f t="shared" si="60"/>
        <v>0</v>
      </c>
      <c r="O61" s="40">
        <f t="shared" si="50"/>
        <v>0</v>
      </c>
      <c r="P61" s="40">
        <f t="shared" si="51"/>
        <v>0</v>
      </c>
      <c r="Q61" s="40">
        <f t="shared" si="61"/>
        <v>0</v>
      </c>
      <c r="R61" s="40">
        <f t="shared" si="52"/>
        <v>0</v>
      </c>
      <c r="S61" s="40">
        <f t="shared" si="53"/>
        <v>0</v>
      </c>
      <c r="T61" s="40">
        <f t="shared" si="62"/>
        <v>0</v>
      </c>
      <c r="U61" s="40">
        <f t="shared" si="54"/>
        <v>0</v>
      </c>
      <c r="V61" s="40">
        <f t="shared" si="55"/>
        <v>0</v>
      </c>
      <c r="W61" s="5"/>
      <c r="X61" s="5"/>
      <c r="Y61" s="5"/>
      <c r="Z61" s="5"/>
      <c r="AA61" s="5"/>
      <c r="AB61" s="5"/>
      <c r="AC61" s="5"/>
      <c r="AD61" s="5"/>
      <c r="AE61" s="5"/>
      <c r="AF61" s="5"/>
      <c r="AG61" s="5"/>
      <c r="AH61" s="5"/>
      <c r="AI61" s="5"/>
      <c r="AJ61" s="5"/>
    </row>
    <row r="62" spans="1:36" ht="15" hidden="1">
      <c r="A62" s="39" t="s">
        <v>20</v>
      </c>
      <c r="B62" s="40">
        <f t="shared" si="56"/>
        <v>0</v>
      </c>
      <c r="C62" s="40">
        <f t="shared" si="42"/>
        <v>0</v>
      </c>
      <c r="D62" s="40">
        <f t="shared" si="43"/>
        <v>0</v>
      </c>
      <c r="E62" s="40">
        <f t="shared" si="57"/>
        <v>0</v>
      </c>
      <c r="F62" s="40">
        <f t="shared" si="44"/>
        <v>0</v>
      </c>
      <c r="G62" s="40">
        <f t="shared" si="45"/>
        <v>0</v>
      </c>
      <c r="H62" s="40">
        <f t="shared" si="58"/>
        <v>0</v>
      </c>
      <c r="I62" s="40">
        <f t="shared" si="46"/>
        <v>0</v>
      </c>
      <c r="J62" s="40">
        <f t="shared" si="47"/>
        <v>0</v>
      </c>
      <c r="K62" s="40">
        <f t="shared" si="59"/>
        <v>0</v>
      </c>
      <c r="L62" s="40">
        <f t="shared" si="48"/>
        <v>0</v>
      </c>
      <c r="M62" s="40">
        <f t="shared" si="49"/>
        <v>0</v>
      </c>
      <c r="N62" s="40">
        <f t="shared" si="60"/>
        <v>0</v>
      </c>
      <c r="O62" s="40">
        <f t="shared" si="50"/>
        <v>0</v>
      </c>
      <c r="P62" s="40">
        <f t="shared" si="51"/>
        <v>0</v>
      </c>
      <c r="Q62" s="40">
        <f t="shared" si="61"/>
        <v>0</v>
      </c>
      <c r="R62" s="40">
        <f t="shared" si="52"/>
        <v>0</v>
      </c>
      <c r="S62" s="40">
        <f t="shared" si="53"/>
        <v>0</v>
      </c>
      <c r="T62" s="40">
        <f t="shared" si="62"/>
        <v>0</v>
      </c>
      <c r="U62" s="40">
        <f t="shared" si="54"/>
        <v>0</v>
      </c>
      <c r="V62" s="40">
        <f t="shared" si="55"/>
        <v>0</v>
      </c>
      <c r="W62" s="5"/>
      <c r="X62" s="5"/>
      <c r="Y62" s="5"/>
      <c r="Z62" s="5"/>
      <c r="AA62" s="5"/>
      <c r="AB62" s="5"/>
      <c r="AC62" s="5"/>
      <c r="AD62" s="5"/>
      <c r="AE62" s="5"/>
      <c r="AF62" s="5"/>
      <c r="AG62" s="5"/>
      <c r="AH62" s="5"/>
      <c r="AI62" s="5"/>
      <c r="AJ62" s="5"/>
    </row>
    <row r="63" spans="1:36" ht="15" hidden="1">
      <c r="A63" s="39" t="s">
        <v>59</v>
      </c>
      <c r="B63" s="40">
        <f t="shared" si="56"/>
        <v>0</v>
      </c>
      <c r="C63" s="40">
        <f t="shared" si="42"/>
        <v>0</v>
      </c>
      <c r="D63" s="40">
        <f t="shared" si="43"/>
        <v>0</v>
      </c>
      <c r="E63" s="40">
        <f t="shared" si="57"/>
        <v>0</v>
      </c>
      <c r="F63" s="40">
        <f t="shared" si="44"/>
        <v>0</v>
      </c>
      <c r="G63" s="40">
        <f t="shared" si="45"/>
        <v>0</v>
      </c>
      <c r="H63" s="40">
        <f t="shared" si="58"/>
        <v>0</v>
      </c>
      <c r="I63" s="40">
        <f t="shared" si="46"/>
        <v>0</v>
      </c>
      <c r="J63" s="40">
        <f t="shared" si="47"/>
        <v>0</v>
      </c>
      <c r="K63" s="40">
        <f t="shared" si="59"/>
        <v>0</v>
      </c>
      <c r="L63" s="40">
        <f t="shared" si="48"/>
        <v>0</v>
      </c>
      <c r="M63" s="40">
        <f t="shared" si="49"/>
        <v>0</v>
      </c>
      <c r="N63" s="40">
        <f t="shared" si="60"/>
        <v>0</v>
      </c>
      <c r="O63" s="40">
        <f t="shared" si="50"/>
        <v>0</v>
      </c>
      <c r="P63" s="40">
        <f t="shared" si="51"/>
        <v>0</v>
      </c>
      <c r="Q63" s="40">
        <f t="shared" si="61"/>
        <v>0</v>
      </c>
      <c r="R63" s="40">
        <f t="shared" si="52"/>
        <v>0</v>
      </c>
      <c r="S63" s="40">
        <f t="shared" si="53"/>
        <v>0</v>
      </c>
      <c r="T63" s="40">
        <f t="shared" si="62"/>
        <v>0</v>
      </c>
      <c r="U63" s="40">
        <f t="shared" si="54"/>
        <v>0</v>
      </c>
      <c r="V63" s="40">
        <f t="shared" si="55"/>
        <v>0</v>
      </c>
      <c r="W63" s="5"/>
      <c r="X63" s="5"/>
      <c r="Y63" s="5"/>
      <c r="Z63" s="5"/>
      <c r="AA63" s="5"/>
      <c r="AB63" s="5"/>
      <c r="AC63" s="5"/>
      <c r="AD63" s="5"/>
      <c r="AE63" s="5"/>
      <c r="AF63" s="5"/>
      <c r="AG63" s="5"/>
      <c r="AH63" s="5"/>
      <c r="AI63" s="5"/>
      <c r="AJ63" s="5"/>
    </row>
    <row r="64" spans="1:36" ht="15" hidden="1">
      <c r="A64" s="39" t="s">
        <v>58</v>
      </c>
      <c r="B64" s="40">
        <f t="shared" si="56"/>
        <v>0</v>
      </c>
      <c r="C64" s="40">
        <f t="shared" si="42"/>
        <v>0</v>
      </c>
      <c r="D64" s="40">
        <f t="shared" si="43"/>
        <v>0</v>
      </c>
      <c r="E64" s="40">
        <f t="shared" si="57"/>
        <v>0</v>
      </c>
      <c r="F64" s="40">
        <f t="shared" si="44"/>
        <v>0</v>
      </c>
      <c r="G64" s="40">
        <f t="shared" si="45"/>
        <v>0</v>
      </c>
      <c r="H64" s="40">
        <f t="shared" si="58"/>
        <v>0</v>
      </c>
      <c r="I64" s="40">
        <f t="shared" si="46"/>
        <v>0</v>
      </c>
      <c r="J64" s="40">
        <f t="shared" si="47"/>
        <v>0</v>
      </c>
      <c r="K64" s="40">
        <f t="shared" si="59"/>
        <v>0</v>
      </c>
      <c r="L64" s="40">
        <f t="shared" si="48"/>
        <v>0</v>
      </c>
      <c r="M64" s="40">
        <f t="shared" si="49"/>
        <v>0</v>
      </c>
      <c r="N64" s="40">
        <f t="shared" si="60"/>
        <v>0</v>
      </c>
      <c r="O64" s="40">
        <f t="shared" si="50"/>
        <v>0</v>
      </c>
      <c r="P64" s="40">
        <f t="shared" si="51"/>
        <v>0</v>
      </c>
      <c r="Q64" s="40">
        <f t="shared" si="61"/>
        <v>0</v>
      </c>
      <c r="R64" s="40">
        <f t="shared" si="52"/>
        <v>0</v>
      </c>
      <c r="S64" s="40">
        <f t="shared" si="53"/>
        <v>0</v>
      </c>
      <c r="T64" s="40">
        <f t="shared" si="62"/>
        <v>0</v>
      </c>
      <c r="U64" s="40">
        <f t="shared" si="54"/>
        <v>0</v>
      </c>
      <c r="V64" s="40">
        <f t="shared" si="55"/>
        <v>0</v>
      </c>
      <c r="W64" s="5"/>
      <c r="X64" s="5"/>
      <c r="Y64" s="5"/>
      <c r="Z64" s="5"/>
      <c r="AA64" s="5"/>
      <c r="AB64" s="5"/>
      <c r="AC64" s="5"/>
      <c r="AD64" s="5"/>
      <c r="AE64" s="5"/>
      <c r="AF64" s="5"/>
      <c r="AG64" s="5"/>
      <c r="AH64" s="5"/>
      <c r="AI64" s="5"/>
      <c r="AJ64" s="5"/>
    </row>
    <row r="65" spans="1:36" ht="15" hidden="1">
      <c r="A65" s="39" t="s">
        <v>20</v>
      </c>
      <c r="B65" s="40">
        <f t="shared" si="56"/>
        <v>0</v>
      </c>
      <c r="C65" s="40">
        <f t="shared" si="42"/>
        <v>0</v>
      </c>
      <c r="D65" s="40">
        <f t="shared" si="43"/>
        <v>0</v>
      </c>
      <c r="E65" s="40">
        <f t="shared" si="57"/>
        <v>0</v>
      </c>
      <c r="F65" s="40">
        <f t="shared" si="44"/>
        <v>0</v>
      </c>
      <c r="G65" s="40">
        <f t="shared" si="45"/>
        <v>0</v>
      </c>
      <c r="H65" s="40">
        <f t="shared" si="58"/>
        <v>0</v>
      </c>
      <c r="I65" s="40">
        <f t="shared" si="46"/>
        <v>0</v>
      </c>
      <c r="J65" s="40">
        <f t="shared" si="47"/>
        <v>0</v>
      </c>
      <c r="K65" s="40">
        <f t="shared" si="59"/>
        <v>0</v>
      </c>
      <c r="L65" s="40">
        <f t="shared" si="48"/>
        <v>0</v>
      </c>
      <c r="M65" s="40">
        <f t="shared" si="49"/>
        <v>0</v>
      </c>
      <c r="N65" s="40">
        <f t="shared" si="60"/>
        <v>0</v>
      </c>
      <c r="O65" s="40">
        <f t="shared" si="50"/>
        <v>0</v>
      </c>
      <c r="P65" s="40">
        <f t="shared" si="51"/>
        <v>0</v>
      </c>
      <c r="Q65" s="40">
        <f t="shared" si="61"/>
        <v>0</v>
      </c>
      <c r="R65" s="40">
        <f t="shared" si="52"/>
        <v>0</v>
      </c>
      <c r="S65" s="40">
        <f t="shared" si="53"/>
        <v>0</v>
      </c>
      <c r="T65" s="40">
        <f t="shared" si="62"/>
        <v>0</v>
      </c>
      <c r="U65" s="40">
        <f t="shared" si="54"/>
        <v>0</v>
      </c>
      <c r="V65" s="40">
        <f t="shared" si="55"/>
        <v>0</v>
      </c>
      <c r="W65" s="5"/>
      <c r="X65" s="5"/>
      <c r="Y65" s="5"/>
      <c r="Z65" s="5"/>
      <c r="AA65" s="5"/>
      <c r="AB65" s="5"/>
      <c r="AC65" s="5"/>
      <c r="AD65" s="5"/>
      <c r="AE65" s="5"/>
      <c r="AF65" s="5"/>
      <c r="AG65" s="5"/>
      <c r="AH65" s="5"/>
      <c r="AI65" s="5"/>
      <c r="AJ65" s="5"/>
    </row>
    <row r="66" spans="1:36" ht="15.75" hidden="1" thickBot="1">
      <c r="A66" s="41" t="s">
        <v>60</v>
      </c>
      <c r="B66" s="42">
        <f t="shared" si="56"/>
        <v>0</v>
      </c>
      <c r="C66" s="42">
        <f t="shared" si="42"/>
        <v>0</v>
      </c>
      <c r="D66" s="42">
        <f t="shared" si="43"/>
        <v>0</v>
      </c>
      <c r="E66" s="42">
        <f t="shared" si="57"/>
        <v>0</v>
      </c>
      <c r="F66" s="42">
        <f t="shared" si="44"/>
        <v>0</v>
      </c>
      <c r="G66" s="42">
        <f t="shared" si="45"/>
        <v>0</v>
      </c>
      <c r="H66" s="42">
        <f t="shared" si="58"/>
        <v>0</v>
      </c>
      <c r="I66" s="42">
        <f t="shared" si="46"/>
        <v>0</v>
      </c>
      <c r="J66" s="42">
        <f t="shared" si="47"/>
        <v>0</v>
      </c>
      <c r="K66" s="42">
        <f t="shared" si="59"/>
        <v>0</v>
      </c>
      <c r="L66" s="42">
        <f t="shared" si="48"/>
        <v>0</v>
      </c>
      <c r="M66" s="42">
        <f t="shared" si="49"/>
        <v>0</v>
      </c>
      <c r="N66" s="42">
        <f t="shared" si="60"/>
        <v>0</v>
      </c>
      <c r="O66" s="42">
        <f t="shared" si="50"/>
        <v>0</v>
      </c>
      <c r="P66" s="42">
        <f t="shared" si="51"/>
        <v>0</v>
      </c>
      <c r="Q66" s="42">
        <f>IF(data=1,IF((Q65-sumproplat)&gt;0,Q65-sumproplat,0),IF(Q65-(sumproplat-R65)&gt;0,Q65-(S65-R65),0))</f>
        <v>0</v>
      </c>
      <c r="R66" s="42">
        <f t="shared" si="52"/>
        <v>0</v>
      </c>
      <c r="S66" s="42">
        <f t="shared" si="53"/>
        <v>0</v>
      </c>
      <c r="T66" s="42">
        <f t="shared" si="62"/>
        <v>0</v>
      </c>
      <c r="U66" s="42">
        <f t="shared" si="54"/>
        <v>0</v>
      </c>
      <c r="V66" s="42">
        <f t="shared" si="55"/>
        <v>0</v>
      </c>
      <c r="W66" s="5"/>
      <c r="X66" s="5"/>
      <c r="Y66" s="5"/>
      <c r="Z66" s="5"/>
      <c r="AA66" s="5"/>
      <c r="AB66" s="5"/>
      <c r="AC66" s="5"/>
      <c r="AD66" s="5"/>
      <c r="AE66" s="5"/>
      <c r="AF66" s="5"/>
      <c r="AG66" s="5"/>
      <c r="AH66" s="5"/>
      <c r="AI66" s="5"/>
      <c r="AJ66" s="5"/>
    </row>
    <row r="67" spans="1:36" ht="15" hidden="1">
      <c r="A67" s="43" t="s">
        <v>23</v>
      </c>
      <c r="B67" s="44"/>
      <c r="C67" s="44">
        <f>SUM(C55:C66)</f>
        <v>0</v>
      </c>
      <c r="D67" s="45">
        <f>SUM(D55:D66)</f>
        <v>0</v>
      </c>
      <c r="E67" s="44"/>
      <c r="F67" s="44">
        <f>SUM(F55:F66)</f>
        <v>0</v>
      </c>
      <c r="G67" s="45">
        <f>SUM(G55:G66)</f>
        <v>0</v>
      </c>
      <c r="H67" s="44"/>
      <c r="I67" s="44">
        <f>SUM(I55:I66)</f>
        <v>0</v>
      </c>
      <c r="J67" s="45">
        <f>SUM(J55:J66)</f>
        <v>0</v>
      </c>
      <c r="K67" s="44"/>
      <c r="L67" s="44">
        <f>SUM(L55:L66)</f>
        <v>0</v>
      </c>
      <c r="M67" s="45">
        <f>SUM(M55:M66)</f>
        <v>0</v>
      </c>
      <c r="N67" s="44"/>
      <c r="O67" s="44">
        <f>SUM(O55:O66)</f>
        <v>0</v>
      </c>
      <c r="P67" s="45">
        <f>SUM(P55:P66)</f>
        <v>0</v>
      </c>
      <c r="Q67" s="44"/>
      <c r="R67" s="44">
        <f>SUM(R55:R66)</f>
        <v>0</v>
      </c>
      <c r="S67" s="45">
        <f>SUM(S55:S66)</f>
        <v>0</v>
      </c>
      <c r="T67" s="44"/>
      <c r="U67" s="44">
        <f>SUM(U55:U66)</f>
        <v>0</v>
      </c>
      <c r="V67" s="45">
        <f>SUM(V55:V66)</f>
        <v>0</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119" t="s">
        <v>61</v>
      </c>
      <c r="B69" s="119"/>
      <c r="C69" s="119"/>
      <c r="D69" s="119"/>
      <c r="E69" s="119"/>
      <c r="F69" s="119"/>
      <c r="G69" s="119"/>
      <c r="H69" s="119"/>
      <c r="I69" s="33">
        <f>sumkred*H16+H17+sumkred*H18+C37+F37+I37+L37+O37+R37+U37+C52+F52+I52+L52+O52+R52+U52+C67+F67+I67+L67+O67+R67+U67+H20</f>
        <v>519220.3999999999</v>
      </c>
      <c r="J69" s="34"/>
      <c r="K69" s="34"/>
    </row>
    <row r="70" spans="1:11" ht="29.25" customHeight="1">
      <c r="A70" s="119" t="s">
        <v>5</v>
      </c>
      <c r="B70" s="119"/>
      <c r="C70" s="119"/>
      <c r="D70" s="119"/>
      <c r="E70" s="119"/>
      <c r="F70" s="119"/>
      <c r="G70" s="119"/>
      <c r="H70" s="119"/>
      <c r="I70" s="33">
        <f>sumkred*H16+H17+sumkred*H18+D37+G37+J37+M37+P37+S37+V37+D52+G52+J52+M52+P52+S52+V52+D67+G67+J67+M67+P67+S67+V67+H20</f>
        <v>4519220.399999999</v>
      </c>
      <c r="J70" s="34"/>
      <c r="K70" s="34"/>
    </row>
    <row r="71" spans="1:11" ht="25.5" customHeight="1">
      <c r="A71" s="119" t="s">
        <v>48</v>
      </c>
      <c r="B71" s="119"/>
      <c r="C71" s="119"/>
      <c r="D71" s="119"/>
      <c r="E71" s="119"/>
      <c r="F71" s="119"/>
      <c r="G71" s="119"/>
      <c r="H71" s="119"/>
      <c r="I71" s="46">
        <f>_XLL.ЧИСТВНДОХ(C81:C321,B81:B321)</f>
        <v>0.2681491315364838</v>
      </c>
      <c r="J71" s="34"/>
      <c r="K71" s="34"/>
    </row>
    <row r="72" spans="1:11" ht="45.75" customHeight="1">
      <c r="A72" s="107" t="s">
        <v>6</v>
      </c>
      <c r="B72" s="108"/>
      <c r="C72" s="108"/>
      <c r="D72" s="108"/>
      <c r="E72" s="108"/>
      <c r="F72" s="108"/>
      <c r="G72" s="108"/>
      <c r="H72" s="108"/>
      <c r="I72" s="108"/>
      <c r="J72" s="120"/>
      <c r="K72" s="120"/>
    </row>
    <row r="73" spans="1:11" ht="63" customHeight="1">
      <c r="A73" s="105" t="s">
        <v>7</v>
      </c>
      <c r="B73" s="106"/>
      <c r="C73" s="106"/>
      <c r="D73" s="106"/>
      <c r="E73" s="106"/>
      <c r="F73" s="106"/>
      <c r="G73" s="106"/>
      <c r="H73" s="106"/>
      <c r="I73" s="106"/>
      <c r="J73" s="106"/>
      <c r="K73" s="106"/>
    </row>
    <row r="74" spans="1:11" ht="48" customHeight="1">
      <c r="A74" s="107" t="s">
        <v>8</v>
      </c>
      <c r="B74" s="108"/>
      <c r="C74" s="108"/>
      <c r="D74" s="108"/>
      <c r="E74" s="108"/>
      <c r="F74" s="108"/>
      <c r="G74" s="108"/>
      <c r="H74" s="108"/>
      <c r="I74" s="108"/>
      <c r="J74" s="108"/>
      <c r="K74" s="108"/>
    </row>
    <row r="76" spans="1:5" ht="33.75" customHeight="1">
      <c r="A76" s="109" t="s">
        <v>9</v>
      </c>
      <c r="B76" s="109"/>
      <c r="C76" s="110">
        <f ca="1">TODAY()</f>
        <v>44403</v>
      </c>
      <c r="D76" s="109"/>
      <c r="E76" s="109"/>
    </row>
    <row r="78" spans="1:5" ht="30" customHeight="1">
      <c r="A78" s="117" t="s">
        <v>10</v>
      </c>
      <c r="B78" s="117"/>
      <c r="C78" s="118"/>
      <c r="D78" s="118"/>
      <c r="E78" s="118"/>
    </row>
    <row r="79" spans="1:5" ht="15.75" customHeight="1">
      <c r="A79" s="117"/>
      <c r="B79" s="117"/>
      <c r="C79" s="118" t="s">
        <v>49</v>
      </c>
      <c r="D79" s="118"/>
      <c r="E79" s="118"/>
    </row>
    <row r="81" spans="2:3" ht="15" hidden="1">
      <c r="B81" s="29">
        <f ca="1">TODAY()</f>
        <v>44403</v>
      </c>
      <c r="C81" s="2">
        <f>-sumkred+sumkred*H16+H17+sumkred*H18+H20</f>
        <v>-3971150</v>
      </c>
    </row>
    <row r="82" spans="1:4" ht="15" hidden="1">
      <c r="A82" s="4">
        <v>1</v>
      </c>
      <c r="B82" s="30">
        <f>_XLL.ДАТАМЕС(B81,1)</f>
        <v>44434</v>
      </c>
      <c r="C82" s="31">
        <f aca="true" t="shared" si="63" ref="C82:C93">D25</f>
        <v>408774.93333333335</v>
      </c>
      <c r="D82" s="16">
        <f>C82-C83</f>
        <v>6286.800000000047</v>
      </c>
    </row>
    <row r="83" spans="1:4" ht="15" hidden="1">
      <c r="A83" s="4">
        <v>2</v>
      </c>
      <c r="B83" s="30">
        <f>_XLL.ДАТАМЕС(B82,1)</f>
        <v>44465</v>
      </c>
      <c r="C83" s="31">
        <f t="shared" si="63"/>
        <v>402488.1333333333</v>
      </c>
      <c r="D83" s="16">
        <f aca="true" t="shared" si="64" ref="D83:D146">C83-C84</f>
        <v>6286.799999999988</v>
      </c>
    </row>
    <row r="84" spans="1:4" ht="15" hidden="1">
      <c r="A84" s="4">
        <v>3</v>
      </c>
      <c r="B84" s="30">
        <f aca="true" t="shared" si="65" ref="B84:B147">_XLL.ДАТАМЕС(B83,1)</f>
        <v>44495</v>
      </c>
      <c r="C84" s="31">
        <f t="shared" si="63"/>
        <v>396201.3333333333</v>
      </c>
      <c r="D84" s="16">
        <f t="shared" si="64"/>
        <v>6286.799999999988</v>
      </c>
    </row>
    <row r="85" spans="1:4" ht="15" hidden="1">
      <c r="A85" s="4">
        <v>4</v>
      </c>
      <c r="B85" s="30">
        <f t="shared" si="65"/>
        <v>44526</v>
      </c>
      <c r="C85" s="31">
        <f t="shared" si="63"/>
        <v>389914.5333333333</v>
      </c>
      <c r="D85" s="16">
        <f t="shared" si="64"/>
        <v>6286.800000000047</v>
      </c>
    </row>
    <row r="86" spans="1:4" ht="15" hidden="1">
      <c r="A86" s="4">
        <v>5</v>
      </c>
      <c r="B86" s="30">
        <f t="shared" si="65"/>
        <v>44556</v>
      </c>
      <c r="C86" s="31">
        <f t="shared" si="63"/>
        <v>383627.7333333333</v>
      </c>
      <c r="D86" s="16">
        <f t="shared" si="64"/>
        <v>6286.799999999988</v>
      </c>
    </row>
    <row r="87" spans="1:4" ht="15" hidden="1">
      <c r="A87" s="4">
        <v>6</v>
      </c>
      <c r="B87" s="30">
        <f t="shared" si="65"/>
        <v>44587</v>
      </c>
      <c r="C87" s="31">
        <f t="shared" si="63"/>
        <v>377340.9333333333</v>
      </c>
      <c r="D87" s="16">
        <f t="shared" si="64"/>
        <v>6286.799999999988</v>
      </c>
    </row>
    <row r="88" spans="1:4" ht="15" hidden="1">
      <c r="A88" s="4">
        <v>7</v>
      </c>
      <c r="B88" s="30">
        <f t="shared" si="65"/>
        <v>44618</v>
      </c>
      <c r="C88" s="31">
        <f t="shared" si="63"/>
        <v>371054.1333333333</v>
      </c>
      <c r="D88" s="16">
        <f t="shared" si="64"/>
        <v>6286.799999999988</v>
      </c>
    </row>
    <row r="89" spans="1:4" ht="15" hidden="1">
      <c r="A89" s="4">
        <v>8</v>
      </c>
      <c r="B89" s="30">
        <f t="shared" si="65"/>
        <v>44646</v>
      </c>
      <c r="C89" s="31">
        <f t="shared" si="63"/>
        <v>364767.3333333333</v>
      </c>
      <c r="D89" s="16">
        <f t="shared" si="64"/>
        <v>6286.799999999988</v>
      </c>
    </row>
    <row r="90" spans="1:4" ht="15" hidden="1">
      <c r="A90" s="4">
        <v>9</v>
      </c>
      <c r="B90" s="30">
        <f t="shared" si="65"/>
        <v>44677</v>
      </c>
      <c r="C90" s="31">
        <f t="shared" si="63"/>
        <v>358480.5333333333</v>
      </c>
      <c r="D90" s="16">
        <f t="shared" si="64"/>
        <v>6286.800000000047</v>
      </c>
    </row>
    <row r="91" spans="1:4" ht="15" hidden="1">
      <c r="A91" s="4">
        <v>10</v>
      </c>
      <c r="B91" s="30">
        <f t="shared" si="65"/>
        <v>44707</v>
      </c>
      <c r="C91" s="31">
        <f t="shared" si="63"/>
        <v>352193.7333333333</v>
      </c>
      <c r="D91" s="16">
        <f t="shared" si="64"/>
        <v>6286.799999999988</v>
      </c>
    </row>
    <row r="92" spans="1:4" ht="15" hidden="1">
      <c r="A92" s="4">
        <v>11</v>
      </c>
      <c r="B92" s="30">
        <f t="shared" si="65"/>
        <v>44738</v>
      </c>
      <c r="C92" s="31">
        <f t="shared" si="63"/>
        <v>345906.9333333333</v>
      </c>
      <c r="D92" s="16">
        <f t="shared" si="64"/>
        <v>6286.799999999988</v>
      </c>
    </row>
    <row r="93" spans="1:4" ht="15" hidden="1">
      <c r="A93" s="4">
        <v>12</v>
      </c>
      <c r="B93" s="30">
        <f t="shared" si="65"/>
        <v>44768</v>
      </c>
      <c r="C93" s="31">
        <f t="shared" si="63"/>
        <v>339620.1333333333</v>
      </c>
      <c r="D93" s="16">
        <f t="shared" si="64"/>
        <v>339620.1333333333</v>
      </c>
    </row>
    <row r="94" spans="1:4" ht="15" hidden="1">
      <c r="A94" s="2">
        <v>13</v>
      </c>
      <c r="B94" s="29">
        <f t="shared" si="65"/>
        <v>44799</v>
      </c>
      <c r="C94" s="16">
        <f aca="true" t="shared" si="66" ref="C94:C105">G25</f>
        <v>0</v>
      </c>
      <c r="D94" s="16">
        <f t="shared" si="64"/>
        <v>0</v>
      </c>
    </row>
    <row r="95" spans="1:4" ht="15" hidden="1">
      <c r="A95" s="2">
        <v>14</v>
      </c>
      <c r="B95" s="29">
        <f t="shared" si="65"/>
        <v>44830</v>
      </c>
      <c r="C95" s="16">
        <f t="shared" si="66"/>
        <v>0</v>
      </c>
      <c r="D95" s="16">
        <f t="shared" si="64"/>
        <v>0</v>
      </c>
    </row>
    <row r="96" spans="1:4" ht="15" hidden="1">
      <c r="A96" s="2">
        <v>15</v>
      </c>
      <c r="B96" s="29">
        <f t="shared" si="65"/>
        <v>44860</v>
      </c>
      <c r="C96" s="16">
        <f t="shared" si="66"/>
        <v>0</v>
      </c>
      <c r="D96" s="16">
        <f t="shared" si="64"/>
        <v>0</v>
      </c>
    </row>
    <row r="97" spans="1:4" ht="15" hidden="1">
      <c r="A97" s="2">
        <v>16</v>
      </c>
      <c r="B97" s="29">
        <f t="shared" si="65"/>
        <v>44891</v>
      </c>
      <c r="C97" s="16">
        <f t="shared" si="66"/>
        <v>0</v>
      </c>
      <c r="D97" s="16">
        <f t="shared" si="64"/>
        <v>0</v>
      </c>
    </row>
    <row r="98" spans="1:4" ht="15" hidden="1">
      <c r="A98" s="2">
        <v>17</v>
      </c>
      <c r="B98" s="29">
        <f t="shared" si="65"/>
        <v>44921</v>
      </c>
      <c r="C98" s="16">
        <f t="shared" si="66"/>
        <v>0</v>
      </c>
      <c r="D98" s="16">
        <f t="shared" si="64"/>
        <v>0</v>
      </c>
    </row>
    <row r="99" spans="1:4" ht="15" hidden="1">
      <c r="A99" s="2">
        <v>18</v>
      </c>
      <c r="B99" s="29">
        <f t="shared" si="65"/>
        <v>44952</v>
      </c>
      <c r="C99" s="16">
        <f t="shared" si="66"/>
        <v>0</v>
      </c>
      <c r="D99" s="16">
        <f t="shared" si="64"/>
        <v>0</v>
      </c>
    </row>
    <row r="100" spans="1:4" ht="15" hidden="1">
      <c r="A100" s="2">
        <v>19</v>
      </c>
      <c r="B100" s="29">
        <f t="shared" si="65"/>
        <v>44983</v>
      </c>
      <c r="C100" s="16">
        <f t="shared" si="66"/>
        <v>0</v>
      </c>
      <c r="D100" s="16">
        <f t="shared" si="64"/>
        <v>0</v>
      </c>
    </row>
    <row r="101" spans="1:4" ht="15" hidden="1">
      <c r="A101" s="2">
        <v>20</v>
      </c>
      <c r="B101" s="29">
        <f t="shared" si="65"/>
        <v>45011</v>
      </c>
      <c r="C101" s="16">
        <f t="shared" si="66"/>
        <v>0</v>
      </c>
      <c r="D101" s="16">
        <f t="shared" si="64"/>
        <v>0</v>
      </c>
    </row>
    <row r="102" spans="1:4" ht="15" hidden="1">
      <c r="A102" s="2">
        <v>21</v>
      </c>
      <c r="B102" s="29">
        <f t="shared" si="65"/>
        <v>45042</v>
      </c>
      <c r="C102" s="16">
        <f t="shared" si="66"/>
        <v>0</v>
      </c>
      <c r="D102" s="16">
        <f t="shared" si="64"/>
        <v>0</v>
      </c>
    </row>
    <row r="103" spans="1:4" ht="15" hidden="1">
      <c r="A103" s="2">
        <v>22</v>
      </c>
      <c r="B103" s="29">
        <f t="shared" si="65"/>
        <v>45072</v>
      </c>
      <c r="C103" s="16">
        <f t="shared" si="66"/>
        <v>0</v>
      </c>
      <c r="D103" s="16">
        <f t="shared" si="64"/>
        <v>0</v>
      </c>
    </row>
    <row r="104" spans="1:4" ht="15" hidden="1">
      <c r="A104" s="2">
        <v>23</v>
      </c>
      <c r="B104" s="29">
        <f t="shared" si="65"/>
        <v>45103</v>
      </c>
      <c r="C104" s="16">
        <f t="shared" si="66"/>
        <v>0</v>
      </c>
      <c r="D104" s="16">
        <f t="shared" si="64"/>
        <v>0</v>
      </c>
    </row>
    <row r="105" spans="1:4" ht="15" hidden="1">
      <c r="A105" s="2">
        <v>24</v>
      </c>
      <c r="B105" s="29">
        <f t="shared" si="65"/>
        <v>45133</v>
      </c>
      <c r="C105" s="16">
        <f t="shared" si="66"/>
        <v>0</v>
      </c>
      <c r="D105" s="16">
        <f t="shared" si="64"/>
        <v>0</v>
      </c>
    </row>
    <row r="106" spans="1:4" ht="15" hidden="1">
      <c r="A106" s="2">
        <v>25</v>
      </c>
      <c r="B106" s="29">
        <f t="shared" si="65"/>
        <v>45164</v>
      </c>
      <c r="C106" s="16">
        <f aca="true" t="shared" si="67" ref="C106:C117">J25</f>
        <v>0</v>
      </c>
      <c r="D106" s="16">
        <f t="shared" si="64"/>
        <v>0</v>
      </c>
    </row>
    <row r="107" spans="1:4" ht="15" hidden="1">
      <c r="A107" s="2">
        <v>26</v>
      </c>
      <c r="B107" s="29">
        <f t="shared" si="65"/>
        <v>45195</v>
      </c>
      <c r="C107" s="16">
        <f t="shared" si="67"/>
        <v>0</v>
      </c>
      <c r="D107" s="16">
        <f t="shared" si="64"/>
        <v>0</v>
      </c>
    </row>
    <row r="108" spans="1:4" ht="15" hidden="1">
      <c r="A108" s="2">
        <v>27</v>
      </c>
      <c r="B108" s="29">
        <f t="shared" si="65"/>
        <v>45225</v>
      </c>
      <c r="C108" s="16">
        <f t="shared" si="67"/>
        <v>0</v>
      </c>
      <c r="D108" s="16">
        <f t="shared" si="64"/>
        <v>0</v>
      </c>
    </row>
    <row r="109" spans="1:4" ht="15" hidden="1">
      <c r="A109" s="2">
        <v>28</v>
      </c>
      <c r="B109" s="29">
        <f t="shared" si="65"/>
        <v>45256</v>
      </c>
      <c r="C109" s="16">
        <f t="shared" si="67"/>
        <v>0</v>
      </c>
      <c r="D109" s="16">
        <f t="shared" si="64"/>
        <v>0</v>
      </c>
    </row>
    <row r="110" spans="1:4" ht="15" hidden="1">
      <c r="A110" s="2">
        <v>29</v>
      </c>
      <c r="B110" s="29">
        <f t="shared" si="65"/>
        <v>45286</v>
      </c>
      <c r="C110" s="16">
        <f t="shared" si="67"/>
        <v>0</v>
      </c>
      <c r="D110" s="16">
        <f t="shared" si="64"/>
        <v>0</v>
      </c>
    </row>
    <row r="111" spans="1:4" ht="15" hidden="1">
      <c r="A111" s="2">
        <v>30</v>
      </c>
      <c r="B111" s="29">
        <f t="shared" si="65"/>
        <v>45317</v>
      </c>
      <c r="C111" s="16">
        <f t="shared" si="67"/>
        <v>0</v>
      </c>
      <c r="D111" s="16">
        <f t="shared" si="64"/>
        <v>0</v>
      </c>
    </row>
    <row r="112" spans="1:4" ht="15" hidden="1">
      <c r="A112" s="2">
        <v>31</v>
      </c>
      <c r="B112" s="29">
        <f t="shared" si="65"/>
        <v>45348</v>
      </c>
      <c r="C112" s="16">
        <f t="shared" si="67"/>
        <v>0</v>
      </c>
      <c r="D112" s="16">
        <f t="shared" si="64"/>
        <v>0</v>
      </c>
    </row>
    <row r="113" spans="1:4" ht="15" hidden="1">
      <c r="A113" s="2">
        <v>32</v>
      </c>
      <c r="B113" s="29">
        <f t="shared" si="65"/>
        <v>45377</v>
      </c>
      <c r="C113" s="16">
        <f t="shared" si="67"/>
        <v>0</v>
      </c>
      <c r="D113" s="16">
        <f t="shared" si="64"/>
        <v>0</v>
      </c>
    </row>
    <row r="114" spans="1:4" ht="15" hidden="1">
      <c r="A114" s="2">
        <v>33</v>
      </c>
      <c r="B114" s="29">
        <f t="shared" si="65"/>
        <v>45408</v>
      </c>
      <c r="C114" s="16">
        <f t="shared" si="67"/>
        <v>0</v>
      </c>
      <c r="D114" s="16">
        <f t="shared" si="64"/>
        <v>0</v>
      </c>
    </row>
    <row r="115" spans="1:4" ht="15" hidden="1">
      <c r="A115" s="2">
        <v>34</v>
      </c>
      <c r="B115" s="29">
        <f t="shared" si="65"/>
        <v>45438</v>
      </c>
      <c r="C115" s="16">
        <f t="shared" si="67"/>
        <v>0</v>
      </c>
      <c r="D115" s="16">
        <f t="shared" si="64"/>
        <v>0</v>
      </c>
    </row>
    <row r="116" spans="1:4" ht="15" hidden="1">
      <c r="A116" s="2">
        <v>35</v>
      </c>
      <c r="B116" s="29">
        <f t="shared" si="65"/>
        <v>45469</v>
      </c>
      <c r="C116" s="16">
        <f t="shared" si="67"/>
        <v>0</v>
      </c>
      <c r="D116" s="16">
        <f t="shared" si="64"/>
        <v>0</v>
      </c>
    </row>
    <row r="117" spans="1:4" ht="15" hidden="1">
      <c r="A117" s="2">
        <v>36</v>
      </c>
      <c r="B117" s="29">
        <f t="shared" si="65"/>
        <v>45499</v>
      </c>
      <c r="C117" s="16">
        <f t="shared" si="67"/>
        <v>0</v>
      </c>
      <c r="D117" s="16">
        <f t="shared" si="64"/>
        <v>0</v>
      </c>
    </row>
    <row r="118" spans="1:4" ht="15" hidden="1">
      <c r="A118" s="2">
        <v>37</v>
      </c>
      <c r="B118" s="29">
        <f t="shared" si="65"/>
        <v>45530</v>
      </c>
      <c r="C118" s="16">
        <f aca="true" t="shared" si="68" ref="C118:C129">M25</f>
        <v>0</v>
      </c>
      <c r="D118" s="16">
        <f t="shared" si="64"/>
        <v>0</v>
      </c>
    </row>
    <row r="119" spans="1:4" ht="15" hidden="1">
      <c r="A119" s="2">
        <v>38</v>
      </c>
      <c r="B119" s="29">
        <f t="shared" si="65"/>
        <v>45561</v>
      </c>
      <c r="C119" s="16">
        <f t="shared" si="68"/>
        <v>0</v>
      </c>
      <c r="D119" s="16">
        <f t="shared" si="64"/>
        <v>0</v>
      </c>
    </row>
    <row r="120" spans="1:4" ht="15" hidden="1">
      <c r="A120" s="2">
        <v>39</v>
      </c>
      <c r="B120" s="29">
        <f t="shared" si="65"/>
        <v>45591</v>
      </c>
      <c r="C120" s="16">
        <f t="shared" si="68"/>
        <v>0</v>
      </c>
      <c r="D120" s="16">
        <f t="shared" si="64"/>
        <v>0</v>
      </c>
    </row>
    <row r="121" spans="1:4" ht="15" hidden="1">
      <c r="A121" s="2">
        <v>40</v>
      </c>
      <c r="B121" s="29">
        <f t="shared" si="65"/>
        <v>45622</v>
      </c>
      <c r="C121" s="16">
        <f t="shared" si="68"/>
        <v>0</v>
      </c>
      <c r="D121" s="16">
        <f t="shared" si="64"/>
        <v>0</v>
      </c>
    </row>
    <row r="122" spans="1:4" ht="15" hidden="1">
      <c r="A122" s="2">
        <v>41</v>
      </c>
      <c r="B122" s="29">
        <f t="shared" si="65"/>
        <v>45652</v>
      </c>
      <c r="C122" s="16">
        <f t="shared" si="68"/>
        <v>0</v>
      </c>
      <c r="D122" s="16">
        <f t="shared" si="64"/>
        <v>0</v>
      </c>
    </row>
    <row r="123" spans="1:4" ht="15" hidden="1">
      <c r="A123" s="2">
        <v>42</v>
      </c>
      <c r="B123" s="29">
        <f t="shared" si="65"/>
        <v>45683</v>
      </c>
      <c r="C123" s="16">
        <f t="shared" si="68"/>
        <v>0</v>
      </c>
      <c r="D123" s="16">
        <f t="shared" si="64"/>
        <v>0</v>
      </c>
    </row>
    <row r="124" spans="1:4" ht="15" hidden="1">
      <c r="A124" s="2">
        <v>43</v>
      </c>
      <c r="B124" s="29">
        <f t="shared" si="65"/>
        <v>45714</v>
      </c>
      <c r="C124" s="16">
        <f t="shared" si="68"/>
        <v>0</v>
      </c>
      <c r="D124" s="16">
        <f t="shared" si="64"/>
        <v>0</v>
      </c>
    </row>
    <row r="125" spans="1:4" ht="15" hidden="1">
      <c r="A125" s="2">
        <v>44</v>
      </c>
      <c r="B125" s="29">
        <f t="shared" si="65"/>
        <v>45742</v>
      </c>
      <c r="C125" s="16">
        <f t="shared" si="68"/>
        <v>0</v>
      </c>
      <c r="D125" s="16">
        <f t="shared" si="64"/>
        <v>0</v>
      </c>
    </row>
    <row r="126" spans="1:4" ht="15" hidden="1">
      <c r="A126" s="2">
        <v>45</v>
      </c>
      <c r="B126" s="29">
        <f t="shared" si="65"/>
        <v>45773</v>
      </c>
      <c r="C126" s="16">
        <f t="shared" si="68"/>
        <v>0</v>
      </c>
      <c r="D126" s="16">
        <f t="shared" si="64"/>
        <v>0</v>
      </c>
    </row>
    <row r="127" spans="1:4" ht="15" hidden="1">
      <c r="A127" s="2">
        <v>46</v>
      </c>
      <c r="B127" s="29">
        <f t="shared" si="65"/>
        <v>45803</v>
      </c>
      <c r="C127" s="16">
        <f t="shared" si="68"/>
        <v>0</v>
      </c>
      <c r="D127" s="16">
        <f t="shared" si="64"/>
        <v>0</v>
      </c>
    </row>
    <row r="128" spans="1:4" ht="15" hidden="1">
      <c r="A128" s="2">
        <v>47</v>
      </c>
      <c r="B128" s="29">
        <f t="shared" si="65"/>
        <v>45834</v>
      </c>
      <c r="C128" s="16">
        <f t="shared" si="68"/>
        <v>0</v>
      </c>
      <c r="D128" s="16">
        <f t="shared" si="64"/>
        <v>0</v>
      </c>
    </row>
    <row r="129" spans="1:4" ht="15" hidden="1">
      <c r="A129" s="2">
        <v>48</v>
      </c>
      <c r="B129" s="29">
        <f t="shared" si="65"/>
        <v>45864</v>
      </c>
      <c r="C129" s="16">
        <f t="shared" si="68"/>
        <v>0</v>
      </c>
      <c r="D129" s="16">
        <f t="shared" si="64"/>
        <v>0</v>
      </c>
    </row>
    <row r="130" spans="1:4" ht="15" hidden="1">
      <c r="A130" s="2">
        <v>49</v>
      </c>
      <c r="B130" s="29">
        <f t="shared" si="65"/>
        <v>45895</v>
      </c>
      <c r="C130" s="16">
        <f aca="true" t="shared" si="69" ref="C130:C141">P25</f>
        <v>0</v>
      </c>
      <c r="D130" s="16">
        <f t="shared" si="64"/>
        <v>0</v>
      </c>
    </row>
    <row r="131" spans="1:4" ht="15" hidden="1">
      <c r="A131" s="2">
        <v>50</v>
      </c>
      <c r="B131" s="29">
        <f t="shared" si="65"/>
        <v>45926</v>
      </c>
      <c r="C131" s="16">
        <f t="shared" si="69"/>
        <v>0</v>
      </c>
      <c r="D131" s="16">
        <f t="shared" si="64"/>
        <v>0</v>
      </c>
    </row>
    <row r="132" spans="1:4" ht="15" hidden="1">
      <c r="A132" s="2">
        <v>51</v>
      </c>
      <c r="B132" s="29">
        <f t="shared" si="65"/>
        <v>45956</v>
      </c>
      <c r="C132" s="16">
        <f t="shared" si="69"/>
        <v>0</v>
      </c>
      <c r="D132" s="16">
        <f t="shared" si="64"/>
        <v>0</v>
      </c>
    </row>
    <row r="133" spans="1:4" ht="15" hidden="1">
      <c r="A133" s="2">
        <v>52</v>
      </c>
      <c r="B133" s="29">
        <f t="shared" si="65"/>
        <v>45987</v>
      </c>
      <c r="C133" s="16">
        <f t="shared" si="69"/>
        <v>0</v>
      </c>
      <c r="D133" s="16">
        <f t="shared" si="64"/>
        <v>0</v>
      </c>
    </row>
    <row r="134" spans="1:4" ht="15" hidden="1">
      <c r="A134" s="2">
        <v>53</v>
      </c>
      <c r="B134" s="29">
        <f t="shared" si="65"/>
        <v>46017</v>
      </c>
      <c r="C134" s="16">
        <f t="shared" si="69"/>
        <v>0</v>
      </c>
      <c r="D134" s="16">
        <f t="shared" si="64"/>
        <v>0</v>
      </c>
    </row>
    <row r="135" spans="1:4" ht="15" hidden="1">
      <c r="A135" s="2">
        <v>54</v>
      </c>
      <c r="B135" s="29">
        <f t="shared" si="65"/>
        <v>46048</v>
      </c>
      <c r="C135" s="16">
        <f t="shared" si="69"/>
        <v>0</v>
      </c>
      <c r="D135" s="16">
        <f t="shared" si="64"/>
        <v>0</v>
      </c>
    </row>
    <row r="136" spans="1:4" ht="15" hidden="1">
      <c r="A136" s="2">
        <v>55</v>
      </c>
      <c r="B136" s="29">
        <f t="shared" si="65"/>
        <v>46079</v>
      </c>
      <c r="C136" s="16">
        <f t="shared" si="69"/>
        <v>0</v>
      </c>
      <c r="D136" s="16">
        <f t="shared" si="64"/>
        <v>0</v>
      </c>
    </row>
    <row r="137" spans="1:4" ht="15" hidden="1">
      <c r="A137" s="2">
        <v>56</v>
      </c>
      <c r="B137" s="29">
        <f t="shared" si="65"/>
        <v>46107</v>
      </c>
      <c r="C137" s="16">
        <f t="shared" si="69"/>
        <v>0</v>
      </c>
      <c r="D137" s="16">
        <f t="shared" si="64"/>
        <v>0</v>
      </c>
    </row>
    <row r="138" spans="1:4" ht="15" hidden="1">
      <c r="A138" s="2">
        <v>57</v>
      </c>
      <c r="B138" s="29">
        <f t="shared" si="65"/>
        <v>46138</v>
      </c>
      <c r="C138" s="16">
        <f t="shared" si="69"/>
        <v>0</v>
      </c>
      <c r="D138" s="16">
        <f t="shared" si="64"/>
        <v>0</v>
      </c>
    </row>
    <row r="139" spans="1:4" ht="15" hidden="1">
      <c r="A139" s="2">
        <v>58</v>
      </c>
      <c r="B139" s="29">
        <f t="shared" si="65"/>
        <v>46168</v>
      </c>
      <c r="C139" s="16">
        <f t="shared" si="69"/>
        <v>0</v>
      </c>
      <c r="D139" s="16">
        <f t="shared" si="64"/>
        <v>0</v>
      </c>
    </row>
    <row r="140" spans="1:4" ht="15" hidden="1">
      <c r="A140" s="2">
        <v>59</v>
      </c>
      <c r="B140" s="29">
        <f t="shared" si="65"/>
        <v>46199</v>
      </c>
      <c r="C140" s="16">
        <f t="shared" si="69"/>
        <v>0</v>
      </c>
      <c r="D140" s="16">
        <f t="shared" si="64"/>
        <v>0</v>
      </c>
    </row>
    <row r="141" spans="1:4" ht="15" hidden="1">
      <c r="A141" s="2">
        <v>60</v>
      </c>
      <c r="B141" s="29">
        <f t="shared" si="65"/>
        <v>46229</v>
      </c>
      <c r="C141" s="16">
        <f t="shared" si="69"/>
        <v>0</v>
      </c>
      <c r="D141" s="16">
        <f t="shared" si="64"/>
        <v>0</v>
      </c>
    </row>
    <row r="142" spans="1:4" ht="15" hidden="1">
      <c r="A142" s="2">
        <v>61</v>
      </c>
      <c r="B142" s="29">
        <f t="shared" si="65"/>
        <v>46260</v>
      </c>
      <c r="C142" s="16">
        <f aca="true" t="shared" si="70" ref="C142:C153">S25</f>
        <v>0</v>
      </c>
      <c r="D142" s="16">
        <f t="shared" si="64"/>
        <v>0</v>
      </c>
    </row>
    <row r="143" spans="1:4" ht="15" hidden="1">
      <c r="A143" s="2">
        <v>62</v>
      </c>
      <c r="B143" s="29">
        <f t="shared" si="65"/>
        <v>46291</v>
      </c>
      <c r="C143" s="16">
        <f t="shared" si="70"/>
        <v>0</v>
      </c>
      <c r="D143" s="16">
        <f t="shared" si="64"/>
        <v>0</v>
      </c>
    </row>
    <row r="144" spans="1:4" ht="15" hidden="1">
      <c r="A144" s="2">
        <v>63</v>
      </c>
      <c r="B144" s="29">
        <f t="shared" si="65"/>
        <v>46321</v>
      </c>
      <c r="C144" s="16">
        <f t="shared" si="70"/>
        <v>0</v>
      </c>
      <c r="D144" s="16">
        <f t="shared" si="64"/>
        <v>0</v>
      </c>
    </row>
    <row r="145" spans="1:4" ht="15" hidden="1">
      <c r="A145" s="2">
        <v>64</v>
      </c>
      <c r="B145" s="29">
        <f t="shared" si="65"/>
        <v>46352</v>
      </c>
      <c r="C145" s="16">
        <f t="shared" si="70"/>
        <v>0</v>
      </c>
      <c r="D145" s="16">
        <f t="shared" si="64"/>
        <v>0</v>
      </c>
    </row>
    <row r="146" spans="1:4" ht="15" hidden="1">
      <c r="A146" s="2">
        <v>65</v>
      </c>
      <c r="B146" s="29">
        <f t="shared" si="65"/>
        <v>46382</v>
      </c>
      <c r="C146" s="16">
        <f t="shared" si="70"/>
        <v>0</v>
      </c>
      <c r="D146" s="16">
        <f t="shared" si="64"/>
        <v>0</v>
      </c>
    </row>
    <row r="147" spans="1:4" ht="15" hidden="1">
      <c r="A147" s="2">
        <v>66</v>
      </c>
      <c r="B147" s="29">
        <f t="shared" si="65"/>
        <v>46413</v>
      </c>
      <c r="C147" s="16">
        <f t="shared" si="70"/>
        <v>0</v>
      </c>
      <c r="D147" s="16">
        <f aca="true" t="shared" si="71" ref="D147:D210">C147-C148</f>
        <v>0</v>
      </c>
    </row>
    <row r="148" spans="1:4" ht="15" hidden="1">
      <c r="A148" s="2">
        <v>67</v>
      </c>
      <c r="B148" s="29">
        <f aca="true" t="shared" si="72" ref="B148:B211">_XLL.ДАТАМЕС(B147,1)</f>
        <v>46444</v>
      </c>
      <c r="C148" s="16">
        <f t="shared" si="70"/>
        <v>0</v>
      </c>
      <c r="D148" s="16">
        <f t="shared" si="71"/>
        <v>0</v>
      </c>
    </row>
    <row r="149" spans="1:4" ht="15" hidden="1">
      <c r="A149" s="2">
        <v>68</v>
      </c>
      <c r="B149" s="29">
        <f t="shared" si="72"/>
        <v>46472</v>
      </c>
      <c r="C149" s="16">
        <f t="shared" si="70"/>
        <v>0</v>
      </c>
      <c r="D149" s="16">
        <f t="shared" si="71"/>
        <v>0</v>
      </c>
    </row>
    <row r="150" spans="1:4" ht="15" hidden="1">
      <c r="A150" s="2">
        <v>69</v>
      </c>
      <c r="B150" s="29">
        <f t="shared" si="72"/>
        <v>46503</v>
      </c>
      <c r="C150" s="16">
        <f t="shared" si="70"/>
        <v>0</v>
      </c>
      <c r="D150" s="16">
        <f t="shared" si="71"/>
        <v>0</v>
      </c>
    </row>
    <row r="151" spans="1:4" ht="15" hidden="1">
      <c r="A151" s="2">
        <v>70</v>
      </c>
      <c r="B151" s="29">
        <f t="shared" si="72"/>
        <v>46533</v>
      </c>
      <c r="C151" s="16">
        <f t="shared" si="70"/>
        <v>0</v>
      </c>
      <c r="D151" s="16">
        <f t="shared" si="71"/>
        <v>0</v>
      </c>
    </row>
    <row r="152" spans="1:4" ht="15" hidden="1">
      <c r="A152" s="2">
        <v>71</v>
      </c>
      <c r="B152" s="29">
        <f t="shared" si="72"/>
        <v>46564</v>
      </c>
      <c r="C152" s="16">
        <f t="shared" si="70"/>
        <v>0</v>
      </c>
      <c r="D152" s="16">
        <f t="shared" si="71"/>
        <v>0</v>
      </c>
    </row>
    <row r="153" spans="1:4" ht="15" hidden="1">
      <c r="A153" s="2">
        <v>72</v>
      </c>
      <c r="B153" s="29">
        <f t="shared" si="72"/>
        <v>46594</v>
      </c>
      <c r="C153" s="16">
        <f t="shared" si="70"/>
        <v>0</v>
      </c>
      <c r="D153" s="16">
        <f t="shared" si="71"/>
        <v>0</v>
      </c>
    </row>
    <row r="154" spans="1:4" ht="15" hidden="1">
      <c r="A154" s="2">
        <v>73</v>
      </c>
      <c r="B154" s="29">
        <f t="shared" si="72"/>
        <v>46625</v>
      </c>
      <c r="C154" s="16">
        <f aca="true" t="shared" si="73" ref="C154:C165">V25</f>
        <v>0</v>
      </c>
      <c r="D154" s="16">
        <f t="shared" si="71"/>
        <v>0</v>
      </c>
    </row>
    <row r="155" spans="1:4" ht="15" hidden="1">
      <c r="A155" s="2">
        <v>74</v>
      </c>
      <c r="B155" s="29">
        <f t="shared" si="72"/>
        <v>46656</v>
      </c>
      <c r="C155" s="16">
        <f t="shared" si="73"/>
        <v>0</v>
      </c>
      <c r="D155" s="16">
        <f t="shared" si="71"/>
        <v>0</v>
      </c>
    </row>
    <row r="156" spans="1:4" ht="15" hidden="1">
      <c r="A156" s="2">
        <v>75</v>
      </c>
      <c r="B156" s="29">
        <f t="shared" si="72"/>
        <v>46686</v>
      </c>
      <c r="C156" s="16">
        <f t="shared" si="73"/>
        <v>0</v>
      </c>
      <c r="D156" s="16">
        <f t="shared" si="71"/>
        <v>0</v>
      </c>
    </row>
    <row r="157" spans="1:4" ht="15" hidden="1">
      <c r="A157" s="2">
        <v>76</v>
      </c>
      <c r="B157" s="29">
        <f t="shared" si="72"/>
        <v>46717</v>
      </c>
      <c r="C157" s="16">
        <f t="shared" si="73"/>
        <v>0</v>
      </c>
      <c r="D157" s="16">
        <f t="shared" si="71"/>
        <v>0</v>
      </c>
    </row>
    <row r="158" spans="1:4" ht="15" hidden="1">
      <c r="A158" s="2">
        <v>77</v>
      </c>
      <c r="B158" s="29">
        <f t="shared" si="72"/>
        <v>46747</v>
      </c>
      <c r="C158" s="16">
        <f t="shared" si="73"/>
        <v>0</v>
      </c>
      <c r="D158" s="16">
        <f t="shared" si="71"/>
        <v>0</v>
      </c>
    </row>
    <row r="159" spans="1:4" ht="15" hidden="1">
      <c r="A159" s="2">
        <v>78</v>
      </c>
      <c r="B159" s="29">
        <f t="shared" si="72"/>
        <v>46778</v>
      </c>
      <c r="C159" s="16">
        <f t="shared" si="73"/>
        <v>0</v>
      </c>
      <c r="D159" s="16">
        <f t="shared" si="71"/>
        <v>0</v>
      </c>
    </row>
    <row r="160" spans="1:4" ht="15" hidden="1">
      <c r="A160" s="2">
        <v>79</v>
      </c>
      <c r="B160" s="29">
        <f t="shared" si="72"/>
        <v>46809</v>
      </c>
      <c r="C160" s="16">
        <f t="shared" si="73"/>
        <v>0</v>
      </c>
      <c r="D160" s="16">
        <f t="shared" si="71"/>
        <v>0</v>
      </c>
    </row>
    <row r="161" spans="1:4" ht="15" hidden="1">
      <c r="A161" s="2">
        <v>80</v>
      </c>
      <c r="B161" s="29">
        <f t="shared" si="72"/>
        <v>46838</v>
      </c>
      <c r="C161" s="16">
        <f t="shared" si="73"/>
        <v>0</v>
      </c>
      <c r="D161" s="16">
        <f t="shared" si="71"/>
        <v>0</v>
      </c>
    </row>
    <row r="162" spans="1:4" ht="15" hidden="1">
      <c r="A162" s="2">
        <v>81</v>
      </c>
      <c r="B162" s="29">
        <f t="shared" si="72"/>
        <v>46869</v>
      </c>
      <c r="C162" s="16">
        <f t="shared" si="73"/>
        <v>0</v>
      </c>
      <c r="D162" s="16">
        <f t="shared" si="71"/>
        <v>0</v>
      </c>
    </row>
    <row r="163" spans="1:4" ht="15" hidden="1">
      <c r="A163" s="2">
        <v>82</v>
      </c>
      <c r="B163" s="29">
        <f t="shared" si="72"/>
        <v>46899</v>
      </c>
      <c r="C163" s="16">
        <f t="shared" si="73"/>
        <v>0</v>
      </c>
      <c r="D163" s="16">
        <f t="shared" si="71"/>
        <v>0</v>
      </c>
    </row>
    <row r="164" spans="1:4" ht="15" hidden="1">
      <c r="A164" s="2">
        <v>83</v>
      </c>
      <c r="B164" s="29">
        <f t="shared" si="72"/>
        <v>46930</v>
      </c>
      <c r="C164" s="16">
        <f t="shared" si="73"/>
        <v>0</v>
      </c>
      <c r="D164" s="16">
        <f t="shared" si="71"/>
        <v>0</v>
      </c>
    </row>
    <row r="165" spans="1:4" ht="15" hidden="1">
      <c r="A165" s="2">
        <v>84</v>
      </c>
      <c r="B165" s="29">
        <f t="shared" si="72"/>
        <v>46960</v>
      </c>
      <c r="C165" s="16">
        <f t="shared" si="73"/>
        <v>0</v>
      </c>
      <c r="D165" s="16">
        <f t="shared" si="71"/>
        <v>0</v>
      </c>
    </row>
    <row r="166" spans="1:4" ht="15" hidden="1">
      <c r="A166" s="2">
        <v>85</v>
      </c>
      <c r="B166" s="29">
        <f t="shared" si="72"/>
        <v>46991</v>
      </c>
      <c r="C166" s="16">
        <f aca="true" t="shared" si="74" ref="C166:C177">D40</f>
        <v>0</v>
      </c>
      <c r="D166" s="16">
        <f t="shared" si="71"/>
        <v>0</v>
      </c>
    </row>
    <row r="167" spans="1:4" ht="15" hidden="1">
      <c r="A167" s="2">
        <v>86</v>
      </c>
      <c r="B167" s="29">
        <f t="shared" si="72"/>
        <v>47022</v>
      </c>
      <c r="C167" s="16">
        <f t="shared" si="74"/>
        <v>0</v>
      </c>
      <c r="D167" s="16">
        <f t="shared" si="71"/>
        <v>0</v>
      </c>
    </row>
    <row r="168" spans="1:4" ht="15" hidden="1">
      <c r="A168" s="2">
        <v>87</v>
      </c>
      <c r="B168" s="29">
        <f t="shared" si="72"/>
        <v>47052</v>
      </c>
      <c r="C168" s="16">
        <f t="shared" si="74"/>
        <v>0</v>
      </c>
      <c r="D168" s="16">
        <f t="shared" si="71"/>
        <v>0</v>
      </c>
    </row>
    <row r="169" spans="1:4" ht="15" hidden="1">
      <c r="A169" s="2">
        <v>88</v>
      </c>
      <c r="B169" s="29">
        <f t="shared" si="72"/>
        <v>47083</v>
      </c>
      <c r="C169" s="16">
        <f t="shared" si="74"/>
        <v>0</v>
      </c>
      <c r="D169" s="16">
        <f t="shared" si="71"/>
        <v>0</v>
      </c>
    </row>
    <row r="170" spans="1:4" ht="15" hidden="1">
      <c r="A170" s="2">
        <v>89</v>
      </c>
      <c r="B170" s="29">
        <f t="shared" si="72"/>
        <v>47113</v>
      </c>
      <c r="C170" s="16">
        <f t="shared" si="74"/>
        <v>0</v>
      </c>
      <c r="D170" s="16">
        <f t="shared" si="71"/>
        <v>0</v>
      </c>
    </row>
    <row r="171" spans="1:4" ht="15" hidden="1">
      <c r="A171" s="2">
        <v>90</v>
      </c>
      <c r="B171" s="29">
        <f t="shared" si="72"/>
        <v>47144</v>
      </c>
      <c r="C171" s="16">
        <f t="shared" si="74"/>
        <v>0</v>
      </c>
      <c r="D171" s="16">
        <f t="shared" si="71"/>
        <v>0</v>
      </c>
    </row>
    <row r="172" spans="1:4" ht="15" hidden="1">
      <c r="A172" s="2">
        <v>91</v>
      </c>
      <c r="B172" s="29">
        <f t="shared" si="72"/>
        <v>47175</v>
      </c>
      <c r="C172" s="16">
        <f t="shared" si="74"/>
        <v>0</v>
      </c>
      <c r="D172" s="16">
        <f t="shared" si="71"/>
        <v>0</v>
      </c>
    </row>
    <row r="173" spans="1:4" ht="15" hidden="1">
      <c r="A173" s="2">
        <v>92</v>
      </c>
      <c r="B173" s="29">
        <f t="shared" si="72"/>
        <v>47203</v>
      </c>
      <c r="C173" s="16">
        <f t="shared" si="74"/>
        <v>0</v>
      </c>
      <c r="D173" s="16">
        <f t="shared" si="71"/>
        <v>0</v>
      </c>
    </row>
    <row r="174" spans="1:4" ht="15" hidden="1">
      <c r="A174" s="2">
        <v>93</v>
      </c>
      <c r="B174" s="29">
        <f t="shared" si="72"/>
        <v>47234</v>
      </c>
      <c r="C174" s="16">
        <f t="shared" si="74"/>
        <v>0</v>
      </c>
      <c r="D174" s="16">
        <f t="shared" si="71"/>
        <v>0</v>
      </c>
    </row>
    <row r="175" spans="1:4" ht="15" hidden="1">
      <c r="A175" s="2">
        <v>94</v>
      </c>
      <c r="B175" s="29">
        <f t="shared" si="72"/>
        <v>47264</v>
      </c>
      <c r="C175" s="16">
        <f t="shared" si="74"/>
        <v>0</v>
      </c>
      <c r="D175" s="16">
        <f t="shared" si="71"/>
        <v>0</v>
      </c>
    </row>
    <row r="176" spans="1:4" ht="15" hidden="1">
      <c r="A176" s="2">
        <v>95</v>
      </c>
      <c r="B176" s="29">
        <f t="shared" si="72"/>
        <v>47295</v>
      </c>
      <c r="C176" s="16">
        <f t="shared" si="74"/>
        <v>0</v>
      </c>
      <c r="D176" s="16">
        <f t="shared" si="71"/>
        <v>0</v>
      </c>
    </row>
    <row r="177" spans="1:4" ht="15" hidden="1">
      <c r="A177" s="2">
        <v>96</v>
      </c>
      <c r="B177" s="29">
        <f t="shared" si="72"/>
        <v>47325</v>
      </c>
      <c r="C177" s="16">
        <f t="shared" si="74"/>
        <v>0</v>
      </c>
      <c r="D177" s="16">
        <f t="shared" si="71"/>
        <v>0</v>
      </c>
    </row>
    <row r="178" spans="1:4" ht="15" hidden="1">
      <c r="A178" s="2">
        <v>97</v>
      </c>
      <c r="B178" s="29">
        <f t="shared" si="72"/>
        <v>47356</v>
      </c>
      <c r="C178" s="16">
        <f aca="true" t="shared" si="75" ref="C178:C189">G40</f>
        <v>0</v>
      </c>
      <c r="D178" s="16">
        <f t="shared" si="71"/>
        <v>0</v>
      </c>
    </row>
    <row r="179" spans="1:4" ht="15" hidden="1">
      <c r="A179" s="2">
        <v>98</v>
      </c>
      <c r="B179" s="29">
        <f t="shared" si="72"/>
        <v>47387</v>
      </c>
      <c r="C179" s="16">
        <f t="shared" si="75"/>
        <v>0</v>
      </c>
      <c r="D179" s="16">
        <f t="shared" si="71"/>
        <v>0</v>
      </c>
    </row>
    <row r="180" spans="1:4" ht="15" hidden="1">
      <c r="A180" s="2">
        <v>99</v>
      </c>
      <c r="B180" s="29">
        <f t="shared" si="72"/>
        <v>47417</v>
      </c>
      <c r="C180" s="16">
        <f t="shared" si="75"/>
        <v>0</v>
      </c>
      <c r="D180" s="16">
        <f t="shared" si="71"/>
        <v>0</v>
      </c>
    </row>
    <row r="181" spans="1:4" ht="15" hidden="1">
      <c r="A181" s="2">
        <v>100</v>
      </c>
      <c r="B181" s="29">
        <f t="shared" si="72"/>
        <v>47448</v>
      </c>
      <c r="C181" s="16">
        <f t="shared" si="75"/>
        <v>0</v>
      </c>
      <c r="D181" s="16">
        <f t="shared" si="71"/>
        <v>0</v>
      </c>
    </row>
    <row r="182" spans="1:4" ht="15" hidden="1">
      <c r="A182" s="2">
        <v>101</v>
      </c>
      <c r="B182" s="29">
        <f t="shared" si="72"/>
        <v>47478</v>
      </c>
      <c r="C182" s="16">
        <f t="shared" si="75"/>
        <v>0</v>
      </c>
      <c r="D182" s="16">
        <f t="shared" si="71"/>
        <v>0</v>
      </c>
    </row>
    <row r="183" spans="1:4" ht="15" hidden="1">
      <c r="A183" s="2">
        <v>102</v>
      </c>
      <c r="B183" s="29">
        <f t="shared" si="72"/>
        <v>47509</v>
      </c>
      <c r="C183" s="16">
        <f t="shared" si="75"/>
        <v>0</v>
      </c>
      <c r="D183" s="16">
        <f t="shared" si="71"/>
        <v>0</v>
      </c>
    </row>
    <row r="184" spans="1:4" ht="15" hidden="1">
      <c r="A184" s="2">
        <v>103</v>
      </c>
      <c r="B184" s="29">
        <f t="shared" si="72"/>
        <v>47540</v>
      </c>
      <c r="C184" s="16">
        <f t="shared" si="75"/>
        <v>0</v>
      </c>
      <c r="D184" s="16">
        <f t="shared" si="71"/>
        <v>0</v>
      </c>
    </row>
    <row r="185" spans="1:4" ht="15" hidden="1">
      <c r="A185" s="2">
        <v>104</v>
      </c>
      <c r="B185" s="29">
        <f t="shared" si="72"/>
        <v>47568</v>
      </c>
      <c r="C185" s="16">
        <f t="shared" si="75"/>
        <v>0</v>
      </c>
      <c r="D185" s="16">
        <f t="shared" si="71"/>
        <v>0</v>
      </c>
    </row>
    <row r="186" spans="1:4" ht="15" hidden="1">
      <c r="A186" s="2">
        <v>105</v>
      </c>
      <c r="B186" s="29">
        <f t="shared" si="72"/>
        <v>47599</v>
      </c>
      <c r="C186" s="16">
        <f t="shared" si="75"/>
        <v>0</v>
      </c>
      <c r="D186" s="16">
        <f t="shared" si="71"/>
        <v>0</v>
      </c>
    </row>
    <row r="187" spans="1:4" ht="15" hidden="1">
      <c r="A187" s="2">
        <v>106</v>
      </c>
      <c r="B187" s="29">
        <f t="shared" si="72"/>
        <v>47629</v>
      </c>
      <c r="C187" s="16">
        <f t="shared" si="75"/>
        <v>0</v>
      </c>
      <c r="D187" s="16">
        <f t="shared" si="71"/>
        <v>0</v>
      </c>
    </row>
    <row r="188" spans="1:4" ht="15" hidden="1">
      <c r="A188" s="2">
        <v>107</v>
      </c>
      <c r="B188" s="29">
        <f t="shared" si="72"/>
        <v>47660</v>
      </c>
      <c r="C188" s="16">
        <f t="shared" si="75"/>
        <v>0</v>
      </c>
      <c r="D188" s="16">
        <f t="shared" si="71"/>
        <v>0</v>
      </c>
    </row>
    <row r="189" spans="1:4" ht="15" hidden="1">
      <c r="A189" s="2">
        <v>108</v>
      </c>
      <c r="B189" s="29">
        <f t="shared" si="72"/>
        <v>47690</v>
      </c>
      <c r="C189" s="16">
        <f t="shared" si="75"/>
        <v>0</v>
      </c>
      <c r="D189" s="16">
        <f t="shared" si="71"/>
        <v>0</v>
      </c>
    </row>
    <row r="190" spans="1:4" ht="15" hidden="1">
      <c r="A190" s="2">
        <v>109</v>
      </c>
      <c r="B190" s="29">
        <f t="shared" si="72"/>
        <v>47721</v>
      </c>
      <c r="C190" s="16">
        <f aca="true" t="shared" si="76" ref="C190:C201">J40</f>
        <v>0</v>
      </c>
      <c r="D190" s="16">
        <f t="shared" si="71"/>
        <v>0</v>
      </c>
    </row>
    <row r="191" spans="1:4" ht="15" hidden="1">
      <c r="A191" s="2">
        <v>110</v>
      </c>
      <c r="B191" s="29">
        <f t="shared" si="72"/>
        <v>47752</v>
      </c>
      <c r="C191" s="16">
        <f t="shared" si="76"/>
        <v>0</v>
      </c>
      <c r="D191" s="16">
        <f t="shared" si="71"/>
        <v>0</v>
      </c>
    </row>
    <row r="192" spans="1:4" ht="15" hidden="1">
      <c r="A192" s="2">
        <v>111</v>
      </c>
      <c r="B192" s="29">
        <f t="shared" si="72"/>
        <v>47782</v>
      </c>
      <c r="C192" s="16">
        <f t="shared" si="76"/>
        <v>0</v>
      </c>
      <c r="D192" s="16">
        <f t="shared" si="71"/>
        <v>0</v>
      </c>
    </row>
    <row r="193" spans="1:4" ht="15" hidden="1">
      <c r="A193" s="2">
        <v>112</v>
      </c>
      <c r="B193" s="29">
        <f t="shared" si="72"/>
        <v>47813</v>
      </c>
      <c r="C193" s="16">
        <f t="shared" si="76"/>
        <v>0</v>
      </c>
      <c r="D193" s="16">
        <f t="shared" si="71"/>
        <v>0</v>
      </c>
    </row>
    <row r="194" spans="1:4" ht="15" hidden="1">
      <c r="A194" s="2">
        <v>113</v>
      </c>
      <c r="B194" s="29">
        <f t="shared" si="72"/>
        <v>47843</v>
      </c>
      <c r="C194" s="16">
        <f t="shared" si="76"/>
        <v>0</v>
      </c>
      <c r="D194" s="16">
        <f t="shared" si="71"/>
        <v>0</v>
      </c>
    </row>
    <row r="195" spans="1:4" ht="15" hidden="1">
      <c r="A195" s="2">
        <v>114</v>
      </c>
      <c r="B195" s="29">
        <f t="shared" si="72"/>
        <v>47874</v>
      </c>
      <c r="C195" s="16">
        <f t="shared" si="76"/>
        <v>0</v>
      </c>
      <c r="D195" s="16">
        <f t="shared" si="71"/>
        <v>0</v>
      </c>
    </row>
    <row r="196" spans="1:4" ht="15" hidden="1">
      <c r="A196" s="2">
        <v>115</v>
      </c>
      <c r="B196" s="29">
        <f t="shared" si="72"/>
        <v>47905</v>
      </c>
      <c r="C196" s="16">
        <f t="shared" si="76"/>
        <v>0</v>
      </c>
      <c r="D196" s="16">
        <f t="shared" si="71"/>
        <v>0</v>
      </c>
    </row>
    <row r="197" spans="1:4" ht="15" hidden="1">
      <c r="A197" s="2">
        <v>116</v>
      </c>
      <c r="B197" s="29">
        <f t="shared" si="72"/>
        <v>47933</v>
      </c>
      <c r="C197" s="16">
        <f t="shared" si="76"/>
        <v>0</v>
      </c>
      <c r="D197" s="16">
        <f t="shared" si="71"/>
        <v>0</v>
      </c>
    </row>
    <row r="198" spans="1:4" ht="15" hidden="1">
      <c r="A198" s="2">
        <v>117</v>
      </c>
      <c r="B198" s="29">
        <f t="shared" si="72"/>
        <v>47964</v>
      </c>
      <c r="C198" s="16">
        <f t="shared" si="76"/>
        <v>0</v>
      </c>
      <c r="D198" s="16">
        <f t="shared" si="71"/>
        <v>0</v>
      </c>
    </row>
    <row r="199" spans="1:4" ht="15" hidden="1">
      <c r="A199" s="2">
        <v>118</v>
      </c>
      <c r="B199" s="29">
        <f t="shared" si="72"/>
        <v>47994</v>
      </c>
      <c r="C199" s="16">
        <f t="shared" si="76"/>
        <v>0</v>
      </c>
      <c r="D199" s="16">
        <f t="shared" si="71"/>
        <v>0</v>
      </c>
    </row>
    <row r="200" spans="1:4" ht="15" hidden="1">
      <c r="A200" s="2">
        <v>119</v>
      </c>
      <c r="B200" s="29">
        <f t="shared" si="72"/>
        <v>48025</v>
      </c>
      <c r="C200" s="16">
        <f t="shared" si="76"/>
        <v>0</v>
      </c>
      <c r="D200" s="16">
        <f t="shared" si="71"/>
        <v>0</v>
      </c>
    </row>
    <row r="201" spans="1:4" ht="15" hidden="1">
      <c r="A201" s="2">
        <v>120</v>
      </c>
      <c r="B201" s="29">
        <f t="shared" si="72"/>
        <v>48055</v>
      </c>
      <c r="C201" s="16">
        <f t="shared" si="76"/>
        <v>0</v>
      </c>
      <c r="D201" s="16">
        <f t="shared" si="71"/>
        <v>0</v>
      </c>
    </row>
    <row r="202" spans="1:4" ht="15" hidden="1">
      <c r="A202" s="2">
        <v>121</v>
      </c>
      <c r="B202" s="29">
        <f t="shared" si="72"/>
        <v>48086</v>
      </c>
      <c r="C202" s="21">
        <f aca="true" t="shared" si="77" ref="C202:C213">M40</f>
        <v>0</v>
      </c>
      <c r="D202" s="16">
        <f t="shared" si="71"/>
        <v>0</v>
      </c>
    </row>
    <row r="203" spans="1:4" ht="15" hidden="1">
      <c r="A203" s="2">
        <v>122</v>
      </c>
      <c r="B203" s="29">
        <f t="shared" si="72"/>
        <v>48117</v>
      </c>
      <c r="C203" s="21">
        <f t="shared" si="77"/>
        <v>0</v>
      </c>
      <c r="D203" s="16">
        <f t="shared" si="71"/>
        <v>0</v>
      </c>
    </row>
    <row r="204" spans="1:4" ht="15" hidden="1">
      <c r="A204" s="2">
        <v>123</v>
      </c>
      <c r="B204" s="29">
        <f t="shared" si="72"/>
        <v>48147</v>
      </c>
      <c r="C204" s="21">
        <f t="shared" si="77"/>
        <v>0</v>
      </c>
      <c r="D204" s="16">
        <f t="shared" si="71"/>
        <v>0</v>
      </c>
    </row>
    <row r="205" spans="1:4" ht="15" hidden="1">
      <c r="A205" s="2">
        <v>124</v>
      </c>
      <c r="B205" s="29">
        <f t="shared" si="72"/>
        <v>48178</v>
      </c>
      <c r="C205" s="21">
        <f t="shared" si="77"/>
        <v>0</v>
      </c>
      <c r="D205" s="16">
        <f t="shared" si="71"/>
        <v>0</v>
      </c>
    </row>
    <row r="206" spans="1:4" ht="15" hidden="1">
      <c r="A206" s="2">
        <v>125</v>
      </c>
      <c r="B206" s="29">
        <f t="shared" si="72"/>
        <v>48208</v>
      </c>
      <c r="C206" s="21">
        <f t="shared" si="77"/>
        <v>0</v>
      </c>
      <c r="D206" s="16">
        <f t="shared" si="71"/>
        <v>0</v>
      </c>
    </row>
    <row r="207" spans="1:4" ht="15" hidden="1">
      <c r="A207" s="2">
        <v>126</v>
      </c>
      <c r="B207" s="29">
        <f t="shared" si="72"/>
        <v>48239</v>
      </c>
      <c r="C207" s="21">
        <f t="shared" si="77"/>
        <v>0</v>
      </c>
      <c r="D207" s="16">
        <f t="shared" si="71"/>
        <v>0</v>
      </c>
    </row>
    <row r="208" spans="1:4" ht="15" hidden="1">
      <c r="A208" s="2">
        <v>127</v>
      </c>
      <c r="B208" s="29">
        <f t="shared" si="72"/>
        <v>48270</v>
      </c>
      <c r="C208" s="21">
        <f t="shared" si="77"/>
        <v>0</v>
      </c>
      <c r="D208" s="16">
        <f t="shared" si="71"/>
        <v>0</v>
      </c>
    </row>
    <row r="209" spans="1:4" ht="15" hidden="1">
      <c r="A209" s="2">
        <v>128</v>
      </c>
      <c r="B209" s="29">
        <f t="shared" si="72"/>
        <v>48299</v>
      </c>
      <c r="C209" s="21">
        <f t="shared" si="77"/>
        <v>0</v>
      </c>
      <c r="D209" s="16">
        <f t="shared" si="71"/>
        <v>0</v>
      </c>
    </row>
    <row r="210" spans="1:4" ht="15" hidden="1">
      <c r="A210" s="2">
        <v>129</v>
      </c>
      <c r="B210" s="29">
        <f t="shared" si="72"/>
        <v>48330</v>
      </c>
      <c r="C210" s="21">
        <f t="shared" si="77"/>
        <v>0</v>
      </c>
      <c r="D210" s="16">
        <f t="shared" si="71"/>
        <v>0</v>
      </c>
    </row>
    <row r="211" spans="1:4" ht="15" hidden="1">
      <c r="A211" s="2">
        <v>130</v>
      </c>
      <c r="B211" s="29">
        <f t="shared" si="72"/>
        <v>48360</v>
      </c>
      <c r="C211" s="21">
        <f t="shared" si="77"/>
        <v>0</v>
      </c>
      <c r="D211" s="16">
        <f aca="true" t="shared" si="78" ref="D211:D274">C211-C212</f>
        <v>0</v>
      </c>
    </row>
    <row r="212" spans="1:4" ht="15" hidden="1">
      <c r="A212" s="2">
        <v>131</v>
      </c>
      <c r="B212" s="29">
        <f aca="true" t="shared" si="79" ref="B212:B275">_XLL.ДАТАМЕС(B211,1)</f>
        <v>48391</v>
      </c>
      <c r="C212" s="21">
        <f t="shared" si="77"/>
        <v>0</v>
      </c>
      <c r="D212" s="16">
        <f t="shared" si="78"/>
        <v>0</v>
      </c>
    </row>
    <row r="213" spans="1:4" ht="15" hidden="1">
      <c r="A213" s="2">
        <v>132</v>
      </c>
      <c r="B213" s="29">
        <f t="shared" si="79"/>
        <v>48421</v>
      </c>
      <c r="C213" s="21">
        <f t="shared" si="77"/>
        <v>0</v>
      </c>
      <c r="D213" s="16">
        <f t="shared" si="78"/>
        <v>0</v>
      </c>
    </row>
    <row r="214" spans="1:4" ht="15" hidden="1">
      <c r="A214" s="2">
        <v>133</v>
      </c>
      <c r="B214" s="29">
        <f t="shared" si="79"/>
        <v>48452</v>
      </c>
      <c r="C214" s="21">
        <f aca="true" t="shared" si="80" ref="C214:C225">P40</f>
        <v>0</v>
      </c>
      <c r="D214" s="16">
        <f t="shared" si="78"/>
        <v>0</v>
      </c>
    </row>
    <row r="215" spans="1:4" ht="15" hidden="1">
      <c r="A215" s="2">
        <v>134</v>
      </c>
      <c r="B215" s="29">
        <f t="shared" si="79"/>
        <v>48483</v>
      </c>
      <c r="C215" s="21">
        <f t="shared" si="80"/>
        <v>0</v>
      </c>
      <c r="D215" s="16">
        <f t="shared" si="78"/>
        <v>0</v>
      </c>
    </row>
    <row r="216" spans="1:4" ht="15" hidden="1">
      <c r="A216" s="2">
        <v>135</v>
      </c>
      <c r="B216" s="29">
        <f t="shared" si="79"/>
        <v>48513</v>
      </c>
      <c r="C216" s="21">
        <f t="shared" si="80"/>
        <v>0</v>
      </c>
      <c r="D216" s="16">
        <f t="shared" si="78"/>
        <v>0</v>
      </c>
    </row>
    <row r="217" spans="1:4" ht="15" hidden="1">
      <c r="A217" s="2">
        <v>136</v>
      </c>
      <c r="B217" s="29">
        <f t="shared" si="79"/>
        <v>48544</v>
      </c>
      <c r="C217" s="21">
        <f t="shared" si="80"/>
        <v>0</v>
      </c>
      <c r="D217" s="16">
        <f t="shared" si="78"/>
        <v>0</v>
      </c>
    </row>
    <row r="218" spans="1:4" ht="15" hidden="1">
      <c r="A218" s="2">
        <v>137</v>
      </c>
      <c r="B218" s="29">
        <f t="shared" si="79"/>
        <v>48574</v>
      </c>
      <c r="C218" s="21">
        <f t="shared" si="80"/>
        <v>0</v>
      </c>
      <c r="D218" s="16">
        <f t="shared" si="78"/>
        <v>0</v>
      </c>
    </row>
    <row r="219" spans="1:4" ht="15" hidden="1">
      <c r="A219" s="2">
        <v>138</v>
      </c>
      <c r="B219" s="29">
        <f t="shared" si="79"/>
        <v>48605</v>
      </c>
      <c r="C219" s="21">
        <f t="shared" si="80"/>
        <v>0</v>
      </c>
      <c r="D219" s="16">
        <f t="shared" si="78"/>
        <v>0</v>
      </c>
    </row>
    <row r="220" spans="1:4" ht="15" hidden="1">
      <c r="A220" s="2">
        <v>139</v>
      </c>
      <c r="B220" s="29">
        <f t="shared" si="79"/>
        <v>48636</v>
      </c>
      <c r="C220" s="21">
        <f t="shared" si="80"/>
        <v>0</v>
      </c>
      <c r="D220" s="16">
        <f t="shared" si="78"/>
        <v>0</v>
      </c>
    </row>
    <row r="221" spans="1:4" ht="15" hidden="1">
      <c r="A221" s="2">
        <v>140</v>
      </c>
      <c r="B221" s="29">
        <f t="shared" si="79"/>
        <v>48664</v>
      </c>
      <c r="C221" s="21">
        <f t="shared" si="80"/>
        <v>0</v>
      </c>
      <c r="D221" s="16">
        <f t="shared" si="78"/>
        <v>0</v>
      </c>
    </row>
    <row r="222" spans="1:4" ht="15" hidden="1">
      <c r="A222" s="2">
        <v>141</v>
      </c>
      <c r="B222" s="29">
        <f t="shared" si="79"/>
        <v>48695</v>
      </c>
      <c r="C222" s="21">
        <f t="shared" si="80"/>
        <v>0</v>
      </c>
      <c r="D222" s="16">
        <f t="shared" si="78"/>
        <v>0</v>
      </c>
    </row>
    <row r="223" spans="1:4" ht="15" hidden="1">
      <c r="A223" s="2">
        <v>142</v>
      </c>
      <c r="B223" s="29">
        <f t="shared" si="79"/>
        <v>48725</v>
      </c>
      <c r="C223" s="21">
        <f t="shared" si="80"/>
        <v>0</v>
      </c>
      <c r="D223" s="16">
        <f t="shared" si="78"/>
        <v>0</v>
      </c>
    </row>
    <row r="224" spans="1:4" ht="15" hidden="1">
      <c r="A224" s="2">
        <v>143</v>
      </c>
      <c r="B224" s="29">
        <f t="shared" si="79"/>
        <v>48756</v>
      </c>
      <c r="C224" s="21">
        <f t="shared" si="80"/>
        <v>0</v>
      </c>
      <c r="D224" s="16">
        <f t="shared" si="78"/>
        <v>0</v>
      </c>
    </row>
    <row r="225" spans="1:4" ht="15" hidden="1">
      <c r="A225" s="2">
        <v>144</v>
      </c>
      <c r="B225" s="29">
        <f t="shared" si="79"/>
        <v>48786</v>
      </c>
      <c r="C225" s="21">
        <f t="shared" si="80"/>
        <v>0</v>
      </c>
      <c r="D225" s="16">
        <f t="shared" si="78"/>
        <v>0</v>
      </c>
    </row>
    <row r="226" spans="1:4" ht="15" hidden="1">
      <c r="A226" s="2">
        <v>145</v>
      </c>
      <c r="B226" s="29">
        <f t="shared" si="79"/>
        <v>48817</v>
      </c>
      <c r="C226" s="21">
        <f aca="true" t="shared" si="81" ref="C226:C237">S40</f>
        <v>0</v>
      </c>
      <c r="D226" s="16">
        <f t="shared" si="78"/>
        <v>0</v>
      </c>
    </row>
    <row r="227" spans="1:4" ht="15" hidden="1">
      <c r="A227" s="2">
        <v>146</v>
      </c>
      <c r="B227" s="29">
        <f t="shared" si="79"/>
        <v>48848</v>
      </c>
      <c r="C227" s="21">
        <f t="shared" si="81"/>
        <v>0</v>
      </c>
      <c r="D227" s="16">
        <f t="shared" si="78"/>
        <v>0</v>
      </c>
    </row>
    <row r="228" spans="1:4" ht="15" hidden="1">
      <c r="A228" s="2">
        <v>147</v>
      </c>
      <c r="B228" s="29">
        <f t="shared" si="79"/>
        <v>48878</v>
      </c>
      <c r="C228" s="21">
        <f t="shared" si="81"/>
        <v>0</v>
      </c>
      <c r="D228" s="16">
        <f t="shared" si="78"/>
        <v>0</v>
      </c>
    </row>
    <row r="229" spans="1:4" ht="15" hidden="1">
      <c r="A229" s="2">
        <v>148</v>
      </c>
      <c r="B229" s="29">
        <f t="shared" si="79"/>
        <v>48909</v>
      </c>
      <c r="C229" s="21">
        <f t="shared" si="81"/>
        <v>0</v>
      </c>
      <c r="D229" s="16">
        <f t="shared" si="78"/>
        <v>0</v>
      </c>
    </row>
    <row r="230" spans="1:4" ht="15" hidden="1">
      <c r="A230" s="2">
        <v>149</v>
      </c>
      <c r="B230" s="29">
        <f t="shared" si="79"/>
        <v>48939</v>
      </c>
      <c r="C230" s="21">
        <f t="shared" si="81"/>
        <v>0</v>
      </c>
      <c r="D230" s="16">
        <f t="shared" si="78"/>
        <v>0</v>
      </c>
    </row>
    <row r="231" spans="1:4" ht="15" hidden="1">
      <c r="A231" s="2">
        <v>150</v>
      </c>
      <c r="B231" s="29">
        <f t="shared" si="79"/>
        <v>48970</v>
      </c>
      <c r="C231" s="21">
        <f t="shared" si="81"/>
        <v>0</v>
      </c>
      <c r="D231" s="16">
        <f t="shared" si="78"/>
        <v>0</v>
      </c>
    </row>
    <row r="232" spans="1:4" ht="15" hidden="1">
      <c r="A232" s="2">
        <v>151</v>
      </c>
      <c r="B232" s="29">
        <f t="shared" si="79"/>
        <v>49001</v>
      </c>
      <c r="C232" s="21">
        <f t="shared" si="81"/>
        <v>0</v>
      </c>
      <c r="D232" s="16">
        <f t="shared" si="78"/>
        <v>0</v>
      </c>
    </row>
    <row r="233" spans="1:4" ht="15" hidden="1">
      <c r="A233" s="2">
        <v>152</v>
      </c>
      <c r="B233" s="29">
        <f t="shared" si="79"/>
        <v>49029</v>
      </c>
      <c r="C233" s="21">
        <f t="shared" si="81"/>
        <v>0</v>
      </c>
      <c r="D233" s="16">
        <f t="shared" si="78"/>
        <v>0</v>
      </c>
    </row>
    <row r="234" spans="1:4" ht="15" hidden="1">
      <c r="A234" s="2">
        <v>153</v>
      </c>
      <c r="B234" s="29">
        <f t="shared" si="79"/>
        <v>49060</v>
      </c>
      <c r="C234" s="21">
        <f t="shared" si="81"/>
        <v>0</v>
      </c>
      <c r="D234" s="16">
        <f t="shared" si="78"/>
        <v>0</v>
      </c>
    </row>
    <row r="235" spans="1:4" ht="15" hidden="1">
      <c r="A235" s="2">
        <v>154</v>
      </c>
      <c r="B235" s="29">
        <f t="shared" si="79"/>
        <v>49090</v>
      </c>
      <c r="C235" s="21">
        <f t="shared" si="81"/>
        <v>0</v>
      </c>
      <c r="D235" s="16">
        <f t="shared" si="78"/>
        <v>0</v>
      </c>
    </row>
    <row r="236" spans="1:4" ht="15" hidden="1">
      <c r="A236" s="2">
        <v>155</v>
      </c>
      <c r="B236" s="29">
        <f t="shared" si="79"/>
        <v>49121</v>
      </c>
      <c r="C236" s="21">
        <f t="shared" si="81"/>
        <v>0</v>
      </c>
      <c r="D236" s="16">
        <f t="shared" si="78"/>
        <v>0</v>
      </c>
    </row>
    <row r="237" spans="1:4" ht="15" hidden="1">
      <c r="A237" s="2">
        <v>156</v>
      </c>
      <c r="B237" s="29">
        <f t="shared" si="79"/>
        <v>49151</v>
      </c>
      <c r="C237" s="21">
        <f t="shared" si="81"/>
        <v>0</v>
      </c>
      <c r="D237" s="16">
        <f t="shared" si="78"/>
        <v>0</v>
      </c>
    </row>
    <row r="238" spans="1:4" ht="15" hidden="1">
      <c r="A238" s="2">
        <v>157</v>
      </c>
      <c r="B238" s="29">
        <f t="shared" si="79"/>
        <v>49182</v>
      </c>
      <c r="C238" s="21">
        <f aca="true" t="shared" si="82" ref="C238:C249">V40</f>
        <v>0</v>
      </c>
      <c r="D238" s="16">
        <f t="shared" si="78"/>
        <v>0</v>
      </c>
    </row>
    <row r="239" spans="1:4" ht="15" hidden="1">
      <c r="A239" s="2">
        <v>158</v>
      </c>
      <c r="B239" s="29">
        <f t="shared" si="79"/>
        <v>49213</v>
      </c>
      <c r="C239" s="21">
        <f t="shared" si="82"/>
        <v>0</v>
      </c>
      <c r="D239" s="16">
        <f t="shared" si="78"/>
        <v>0</v>
      </c>
    </row>
    <row r="240" spans="1:4" ht="15" hidden="1">
      <c r="A240" s="2">
        <v>159</v>
      </c>
      <c r="B240" s="29">
        <f t="shared" si="79"/>
        <v>49243</v>
      </c>
      <c r="C240" s="21">
        <f t="shared" si="82"/>
        <v>0</v>
      </c>
      <c r="D240" s="16">
        <f t="shared" si="78"/>
        <v>0</v>
      </c>
    </row>
    <row r="241" spans="1:4" ht="15" hidden="1">
      <c r="A241" s="2">
        <v>160</v>
      </c>
      <c r="B241" s="29">
        <f t="shared" si="79"/>
        <v>49274</v>
      </c>
      <c r="C241" s="21">
        <f t="shared" si="82"/>
        <v>0</v>
      </c>
      <c r="D241" s="16">
        <f t="shared" si="78"/>
        <v>0</v>
      </c>
    </row>
    <row r="242" spans="1:4" ht="15" hidden="1">
      <c r="A242" s="2">
        <v>161</v>
      </c>
      <c r="B242" s="29">
        <f t="shared" si="79"/>
        <v>49304</v>
      </c>
      <c r="C242" s="21">
        <f t="shared" si="82"/>
        <v>0</v>
      </c>
      <c r="D242" s="16">
        <f t="shared" si="78"/>
        <v>0</v>
      </c>
    </row>
    <row r="243" spans="1:4" ht="15" hidden="1">
      <c r="A243" s="2">
        <v>162</v>
      </c>
      <c r="B243" s="29">
        <f t="shared" si="79"/>
        <v>49335</v>
      </c>
      <c r="C243" s="21">
        <f t="shared" si="82"/>
        <v>0</v>
      </c>
      <c r="D243" s="16">
        <f t="shared" si="78"/>
        <v>0</v>
      </c>
    </row>
    <row r="244" spans="1:4" ht="15" hidden="1">
      <c r="A244" s="2">
        <v>163</v>
      </c>
      <c r="B244" s="29">
        <f t="shared" si="79"/>
        <v>49366</v>
      </c>
      <c r="C244" s="21">
        <f t="shared" si="82"/>
        <v>0</v>
      </c>
      <c r="D244" s="16">
        <f t="shared" si="78"/>
        <v>0</v>
      </c>
    </row>
    <row r="245" spans="1:4" ht="15" hidden="1">
      <c r="A245" s="2">
        <v>164</v>
      </c>
      <c r="B245" s="29">
        <f t="shared" si="79"/>
        <v>49394</v>
      </c>
      <c r="C245" s="21">
        <f t="shared" si="82"/>
        <v>0</v>
      </c>
      <c r="D245" s="16">
        <f t="shared" si="78"/>
        <v>0</v>
      </c>
    </row>
    <row r="246" spans="1:4" ht="15" hidden="1">
      <c r="A246" s="2">
        <v>165</v>
      </c>
      <c r="B246" s="29">
        <f t="shared" si="79"/>
        <v>49425</v>
      </c>
      <c r="C246" s="21">
        <f t="shared" si="82"/>
        <v>0</v>
      </c>
      <c r="D246" s="16">
        <f t="shared" si="78"/>
        <v>0</v>
      </c>
    </row>
    <row r="247" spans="1:4" ht="15" hidden="1">
      <c r="A247" s="2">
        <v>166</v>
      </c>
      <c r="B247" s="29">
        <f t="shared" si="79"/>
        <v>49455</v>
      </c>
      <c r="C247" s="21">
        <f t="shared" si="82"/>
        <v>0</v>
      </c>
      <c r="D247" s="16">
        <f t="shared" si="78"/>
        <v>0</v>
      </c>
    </row>
    <row r="248" spans="1:4" ht="15" hidden="1">
      <c r="A248" s="2">
        <v>167</v>
      </c>
      <c r="B248" s="29">
        <f t="shared" si="79"/>
        <v>49486</v>
      </c>
      <c r="C248" s="21">
        <f t="shared" si="82"/>
        <v>0</v>
      </c>
      <c r="D248" s="16">
        <f t="shared" si="78"/>
        <v>0</v>
      </c>
    </row>
    <row r="249" spans="1:4" ht="15" hidden="1">
      <c r="A249" s="2">
        <v>168</v>
      </c>
      <c r="B249" s="29">
        <f t="shared" si="79"/>
        <v>49516</v>
      </c>
      <c r="C249" s="21">
        <f t="shared" si="82"/>
        <v>0</v>
      </c>
      <c r="D249" s="16">
        <f t="shared" si="78"/>
        <v>0</v>
      </c>
    </row>
    <row r="250" spans="1:4" ht="15" hidden="1">
      <c r="A250" s="2">
        <v>169</v>
      </c>
      <c r="B250" s="29">
        <f t="shared" si="79"/>
        <v>49547</v>
      </c>
      <c r="C250" s="21">
        <f aca="true" t="shared" si="83" ref="C250:C261">D55</f>
        <v>0</v>
      </c>
      <c r="D250" s="16">
        <f t="shared" si="78"/>
        <v>0</v>
      </c>
    </row>
    <row r="251" spans="1:4" ht="15" hidden="1">
      <c r="A251" s="2">
        <v>170</v>
      </c>
      <c r="B251" s="29">
        <f t="shared" si="79"/>
        <v>49578</v>
      </c>
      <c r="C251" s="21">
        <f t="shared" si="83"/>
        <v>0</v>
      </c>
      <c r="D251" s="16">
        <f t="shared" si="78"/>
        <v>0</v>
      </c>
    </row>
    <row r="252" spans="1:4" ht="15" hidden="1">
      <c r="A252" s="2">
        <v>171</v>
      </c>
      <c r="B252" s="29">
        <f t="shared" si="79"/>
        <v>49608</v>
      </c>
      <c r="C252" s="21">
        <f t="shared" si="83"/>
        <v>0</v>
      </c>
      <c r="D252" s="16">
        <f t="shared" si="78"/>
        <v>0</v>
      </c>
    </row>
    <row r="253" spans="1:4" ht="15" hidden="1">
      <c r="A253" s="2">
        <v>172</v>
      </c>
      <c r="B253" s="29">
        <f t="shared" si="79"/>
        <v>49639</v>
      </c>
      <c r="C253" s="21">
        <f t="shared" si="83"/>
        <v>0</v>
      </c>
      <c r="D253" s="16">
        <f t="shared" si="78"/>
        <v>0</v>
      </c>
    </row>
    <row r="254" spans="1:4" ht="15" hidden="1">
      <c r="A254" s="2">
        <v>173</v>
      </c>
      <c r="B254" s="29">
        <f t="shared" si="79"/>
        <v>49669</v>
      </c>
      <c r="C254" s="21">
        <f t="shared" si="83"/>
        <v>0</v>
      </c>
      <c r="D254" s="16">
        <f t="shared" si="78"/>
        <v>0</v>
      </c>
    </row>
    <row r="255" spans="1:4" ht="15" hidden="1">
      <c r="A255" s="2">
        <v>174</v>
      </c>
      <c r="B255" s="29">
        <f t="shared" si="79"/>
        <v>49700</v>
      </c>
      <c r="C255" s="21">
        <f t="shared" si="83"/>
        <v>0</v>
      </c>
      <c r="D255" s="16">
        <f t="shared" si="78"/>
        <v>0</v>
      </c>
    </row>
    <row r="256" spans="1:4" ht="15" hidden="1">
      <c r="A256" s="2">
        <v>175</v>
      </c>
      <c r="B256" s="29">
        <f t="shared" si="79"/>
        <v>49731</v>
      </c>
      <c r="C256" s="21">
        <f t="shared" si="83"/>
        <v>0</v>
      </c>
      <c r="D256" s="16">
        <f t="shared" si="78"/>
        <v>0</v>
      </c>
    </row>
    <row r="257" spans="1:4" ht="15" hidden="1">
      <c r="A257" s="2">
        <v>176</v>
      </c>
      <c r="B257" s="29">
        <f t="shared" si="79"/>
        <v>49760</v>
      </c>
      <c r="C257" s="21">
        <f t="shared" si="83"/>
        <v>0</v>
      </c>
      <c r="D257" s="16">
        <f t="shared" si="78"/>
        <v>0</v>
      </c>
    </row>
    <row r="258" spans="1:4" ht="15" hidden="1">
      <c r="A258" s="2">
        <v>177</v>
      </c>
      <c r="B258" s="29">
        <f t="shared" si="79"/>
        <v>49791</v>
      </c>
      <c r="C258" s="21">
        <f t="shared" si="83"/>
        <v>0</v>
      </c>
      <c r="D258" s="16">
        <f t="shared" si="78"/>
        <v>0</v>
      </c>
    </row>
    <row r="259" spans="1:4" ht="15" hidden="1">
      <c r="A259" s="2">
        <v>178</v>
      </c>
      <c r="B259" s="29">
        <f t="shared" si="79"/>
        <v>49821</v>
      </c>
      <c r="C259" s="21">
        <f t="shared" si="83"/>
        <v>0</v>
      </c>
      <c r="D259" s="16">
        <f t="shared" si="78"/>
        <v>0</v>
      </c>
    </row>
    <row r="260" spans="1:4" ht="15" hidden="1">
      <c r="A260" s="2">
        <v>179</v>
      </c>
      <c r="B260" s="29">
        <f t="shared" si="79"/>
        <v>49852</v>
      </c>
      <c r="C260" s="21">
        <f t="shared" si="83"/>
        <v>0</v>
      </c>
      <c r="D260" s="16">
        <f t="shared" si="78"/>
        <v>0</v>
      </c>
    </row>
    <row r="261" spans="1:4" ht="15" hidden="1">
      <c r="A261" s="2">
        <v>180</v>
      </c>
      <c r="B261" s="29">
        <f t="shared" si="79"/>
        <v>49882</v>
      </c>
      <c r="C261" s="21">
        <f t="shared" si="83"/>
        <v>0</v>
      </c>
      <c r="D261" s="16">
        <f t="shared" si="78"/>
        <v>0</v>
      </c>
    </row>
    <row r="262" spans="1:4" ht="15" hidden="1">
      <c r="A262" s="2">
        <v>181</v>
      </c>
      <c r="B262" s="29">
        <f t="shared" si="79"/>
        <v>49913</v>
      </c>
      <c r="C262" s="21">
        <f aca="true" t="shared" si="84" ref="C262:C273">G55</f>
        <v>0</v>
      </c>
      <c r="D262" s="16">
        <f t="shared" si="78"/>
        <v>0</v>
      </c>
    </row>
    <row r="263" spans="1:4" ht="15" hidden="1">
      <c r="A263" s="2">
        <v>182</v>
      </c>
      <c r="B263" s="29">
        <f t="shared" si="79"/>
        <v>49944</v>
      </c>
      <c r="C263" s="21">
        <f t="shared" si="84"/>
        <v>0</v>
      </c>
      <c r="D263" s="16">
        <f t="shared" si="78"/>
        <v>0</v>
      </c>
    </row>
    <row r="264" spans="1:4" ht="15" hidden="1">
      <c r="A264" s="2">
        <v>183</v>
      </c>
      <c r="B264" s="29">
        <f t="shared" si="79"/>
        <v>49974</v>
      </c>
      <c r="C264" s="21">
        <f t="shared" si="84"/>
        <v>0</v>
      </c>
      <c r="D264" s="16">
        <f t="shared" si="78"/>
        <v>0</v>
      </c>
    </row>
    <row r="265" spans="1:4" ht="15" hidden="1">
      <c r="A265" s="2">
        <v>184</v>
      </c>
      <c r="B265" s="29">
        <f t="shared" si="79"/>
        <v>50005</v>
      </c>
      <c r="C265" s="21">
        <f t="shared" si="84"/>
        <v>0</v>
      </c>
      <c r="D265" s="16">
        <f t="shared" si="78"/>
        <v>0</v>
      </c>
    </row>
    <row r="266" spans="1:4" ht="15" hidden="1">
      <c r="A266" s="2">
        <v>185</v>
      </c>
      <c r="B266" s="29">
        <f t="shared" si="79"/>
        <v>50035</v>
      </c>
      <c r="C266" s="21">
        <f t="shared" si="84"/>
        <v>0</v>
      </c>
      <c r="D266" s="16">
        <f t="shared" si="78"/>
        <v>0</v>
      </c>
    </row>
    <row r="267" spans="1:4" ht="15" hidden="1">
      <c r="A267" s="2">
        <v>186</v>
      </c>
      <c r="B267" s="29">
        <f t="shared" si="79"/>
        <v>50066</v>
      </c>
      <c r="C267" s="21">
        <f t="shared" si="84"/>
        <v>0</v>
      </c>
      <c r="D267" s="16">
        <f t="shared" si="78"/>
        <v>0</v>
      </c>
    </row>
    <row r="268" spans="1:4" ht="15" hidden="1">
      <c r="A268" s="2">
        <v>187</v>
      </c>
      <c r="B268" s="29">
        <f t="shared" si="79"/>
        <v>50097</v>
      </c>
      <c r="C268" s="21">
        <f t="shared" si="84"/>
        <v>0</v>
      </c>
      <c r="D268" s="16">
        <f t="shared" si="78"/>
        <v>0</v>
      </c>
    </row>
    <row r="269" spans="1:4" ht="15" hidden="1">
      <c r="A269" s="2">
        <v>188</v>
      </c>
      <c r="B269" s="29">
        <f t="shared" si="79"/>
        <v>50125</v>
      </c>
      <c r="C269" s="21">
        <f t="shared" si="84"/>
        <v>0</v>
      </c>
      <c r="D269" s="16">
        <f t="shared" si="78"/>
        <v>0</v>
      </c>
    </row>
    <row r="270" spans="1:4" ht="15" hidden="1">
      <c r="A270" s="2">
        <v>189</v>
      </c>
      <c r="B270" s="29">
        <f t="shared" si="79"/>
        <v>50156</v>
      </c>
      <c r="C270" s="21">
        <f t="shared" si="84"/>
        <v>0</v>
      </c>
      <c r="D270" s="16">
        <f t="shared" si="78"/>
        <v>0</v>
      </c>
    </row>
    <row r="271" spans="1:4" ht="15" hidden="1">
      <c r="A271" s="2">
        <v>190</v>
      </c>
      <c r="B271" s="29">
        <f t="shared" si="79"/>
        <v>50186</v>
      </c>
      <c r="C271" s="21">
        <f t="shared" si="84"/>
        <v>0</v>
      </c>
      <c r="D271" s="16">
        <f t="shared" si="78"/>
        <v>0</v>
      </c>
    </row>
    <row r="272" spans="1:4" ht="15" hidden="1">
      <c r="A272" s="2">
        <v>191</v>
      </c>
      <c r="B272" s="29">
        <f t="shared" si="79"/>
        <v>50217</v>
      </c>
      <c r="C272" s="21">
        <f t="shared" si="84"/>
        <v>0</v>
      </c>
      <c r="D272" s="16">
        <f t="shared" si="78"/>
        <v>0</v>
      </c>
    </row>
    <row r="273" spans="1:4" ht="15" hidden="1">
      <c r="A273" s="2">
        <v>192</v>
      </c>
      <c r="B273" s="29">
        <f t="shared" si="79"/>
        <v>50247</v>
      </c>
      <c r="C273" s="21">
        <f t="shared" si="84"/>
        <v>0</v>
      </c>
      <c r="D273" s="16">
        <f t="shared" si="78"/>
        <v>0</v>
      </c>
    </row>
    <row r="274" spans="1:4" ht="15" hidden="1">
      <c r="A274" s="2">
        <v>193</v>
      </c>
      <c r="B274" s="29">
        <f t="shared" si="79"/>
        <v>50278</v>
      </c>
      <c r="C274" s="21">
        <f aca="true" t="shared" si="85" ref="C274:C285">J55</f>
        <v>0</v>
      </c>
      <c r="D274" s="16">
        <f t="shared" si="78"/>
        <v>0</v>
      </c>
    </row>
    <row r="275" spans="1:4" ht="15" hidden="1">
      <c r="A275" s="2">
        <v>194</v>
      </c>
      <c r="B275" s="29">
        <f t="shared" si="79"/>
        <v>50309</v>
      </c>
      <c r="C275" s="21">
        <f t="shared" si="85"/>
        <v>0</v>
      </c>
      <c r="D275" s="16">
        <f aca="true" t="shared" si="86" ref="D275:D321">C275-C276</f>
        <v>0</v>
      </c>
    </row>
    <row r="276" spans="1:4" ht="15" hidden="1">
      <c r="A276" s="2">
        <v>195</v>
      </c>
      <c r="B276" s="29">
        <f aca="true" t="shared" si="87" ref="B276:B321">_XLL.ДАТАМЕС(B275,1)</f>
        <v>50339</v>
      </c>
      <c r="C276" s="21">
        <f t="shared" si="85"/>
        <v>0</v>
      </c>
      <c r="D276" s="16">
        <f t="shared" si="86"/>
        <v>0</v>
      </c>
    </row>
    <row r="277" spans="1:4" ht="15" hidden="1">
      <c r="A277" s="2">
        <v>196</v>
      </c>
      <c r="B277" s="29">
        <f t="shared" si="87"/>
        <v>50370</v>
      </c>
      <c r="C277" s="21">
        <f t="shared" si="85"/>
        <v>0</v>
      </c>
      <c r="D277" s="16">
        <f t="shared" si="86"/>
        <v>0</v>
      </c>
    </row>
    <row r="278" spans="1:4" ht="15" hidden="1">
      <c r="A278" s="2">
        <v>197</v>
      </c>
      <c r="B278" s="29">
        <f t="shared" si="87"/>
        <v>50400</v>
      </c>
      <c r="C278" s="21">
        <f t="shared" si="85"/>
        <v>0</v>
      </c>
      <c r="D278" s="16">
        <f t="shared" si="86"/>
        <v>0</v>
      </c>
    </row>
    <row r="279" spans="1:4" ht="15" hidden="1">
      <c r="A279" s="2">
        <v>198</v>
      </c>
      <c r="B279" s="29">
        <f t="shared" si="87"/>
        <v>50431</v>
      </c>
      <c r="C279" s="21">
        <f t="shared" si="85"/>
        <v>0</v>
      </c>
      <c r="D279" s="16">
        <f t="shared" si="86"/>
        <v>0</v>
      </c>
    </row>
    <row r="280" spans="1:4" ht="15" hidden="1">
      <c r="A280" s="2">
        <v>199</v>
      </c>
      <c r="B280" s="29">
        <f t="shared" si="87"/>
        <v>50462</v>
      </c>
      <c r="C280" s="21">
        <f t="shared" si="85"/>
        <v>0</v>
      </c>
      <c r="D280" s="16">
        <f t="shared" si="86"/>
        <v>0</v>
      </c>
    </row>
    <row r="281" spans="1:4" ht="15" hidden="1">
      <c r="A281" s="2">
        <v>200</v>
      </c>
      <c r="B281" s="29">
        <f t="shared" si="87"/>
        <v>50490</v>
      </c>
      <c r="C281" s="21">
        <f t="shared" si="85"/>
        <v>0</v>
      </c>
      <c r="D281" s="16">
        <f t="shared" si="86"/>
        <v>0</v>
      </c>
    </row>
    <row r="282" spans="1:4" ht="15" hidden="1">
      <c r="A282" s="2">
        <v>201</v>
      </c>
      <c r="B282" s="29">
        <f t="shared" si="87"/>
        <v>50521</v>
      </c>
      <c r="C282" s="21">
        <f t="shared" si="85"/>
        <v>0</v>
      </c>
      <c r="D282" s="16">
        <f t="shared" si="86"/>
        <v>0</v>
      </c>
    </row>
    <row r="283" spans="1:4" ht="15" hidden="1">
      <c r="A283" s="2">
        <v>202</v>
      </c>
      <c r="B283" s="29">
        <f t="shared" si="87"/>
        <v>50551</v>
      </c>
      <c r="C283" s="21">
        <f t="shared" si="85"/>
        <v>0</v>
      </c>
      <c r="D283" s="16">
        <f t="shared" si="86"/>
        <v>0</v>
      </c>
    </row>
    <row r="284" spans="1:4" ht="15" hidden="1">
      <c r="A284" s="2">
        <v>203</v>
      </c>
      <c r="B284" s="29">
        <f t="shared" si="87"/>
        <v>50582</v>
      </c>
      <c r="C284" s="21">
        <f t="shared" si="85"/>
        <v>0</v>
      </c>
      <c r="D284" s="16">
        <f t="shared" si="86"/>
        <v>0</v>
      </c>
    </row>
    <row r="285" spans="1:4" ht="15" hidden="1">
      <c r="A285" s="2">
        <v>204</v>
      </c>
      <c r="B285" s="29">
        <f t="shared" si="87"/>
        <v>50612</v>
      </c>
      <c r="C285" s="21">
        <f t="shared" si="85"/>
        <v>0</v>
      </c>
      <c r="D285" s="16">
        <f t="shared" si="86"/>
        <v>0</v>
      </c>
    </row>
    <row r="286" spans="1:4" ht="15" hidden="1">
      <c r="A286" s="2">
        <v>205</v>
      </c>
      <c r="B286" s="29">
        <f t="shared" si="87"/>
        <v>50643</v>
      </c>
      <c r="C286" s="21">
        <f>M55</f>
        <v>0</v>
      </c>
      <c r="D286" s="16">
        <f t="shared" si="86"/>
        <v>0</v>
      </c>
    </row>
    <row r="287" spans="1:4" ht="15" hidden="1">
      <c r="A287" s="2">
        <v>206</v>
      </c>
      <c r="B287" s="29">
        <f t="shared" si="87"/>
        <v>50674</v>
      </c>
      <c r="C287" s="21">
        <f aca="true" t="shared" si="88" ref="C287:C297">M56</f>
        <v>0</v>
      </c>
      <c r="D287" s="16">
        <f t="shared" si="86"/>
        <v>0</v>
      </c>
    </row>
    <row r="288" spans="1:4" ht="15" hidden="1">
      <c r="A288" s="2">
        <v>207</v>
      </c>
      <c r="B288" s="29">
        <f t="shared" si="87"/>
        <v>50704</v>
      </c>
      <c r="C288" s="21">
        <f t="shared" si="88"/>
        <v>0</v>
      </c>
      <c r="D288" s="16">
        <f t="shared" si="86"/>
        <v>0</v>
      </c>
    </row>
    <row r="289" spans="1:4" ht="15" hidden="1">
      <c r="A289" s="2">
        <v>208</v>
      </c>
      <c r="B289" s="29">
        <f t="shared" si="87"/>
        <v>50735</v>
      </c>
      <c r="C289" s="21">
        <f t="shared" si="88"/>
        <v>0</v>
      </c>
      <c r="D289" s="16">
        <f t="shared" si="86"/>
        <v>0</v>
      </c>
    </row>
    <row r="290" spans="1:4" ht="15" hidden="1">
      <c r="A290" s="2">
        <v>209</v>
      </c>
      <c r="B290" s="29">
        <f t="shared" si="87"/>
        <v>50765</v>
      </c>
      <c r="C290" s="21">
        <f t="shared" si="88"/>
        <v>0</v>
      </c>
      <c r="D290" s="16">
        <f t="shared" si="86"/>
        <v>0</v>
      </c>
    </row>
    <row r="291" spans="1:4" ht="15" hidden="1">
      <c r="A291" s="2">
        <v>210</v>
      </c>
      <c r="B291" s="29">
        <f t="shared" si="87"/>
        <v>50796</v>
      </c>
      <c r="C291" s="21">
        <f t="shared" si="88"/>
        <v>0</v>
      </c>
      <c r="D291" s="16">
        <f t="shared" si="86"/>
        <v>0</v>
      </c>
    </row>
    <row r="292" spans="1:4" ht="15" hidden="1">
      <c r="A292" s="2">
        <v>211</v>
      </c>
      <c r="B292" s="29">
        <f t="shared" si="87"/>
        <v>50827</v>
      </c>
      <c r="C292" s="21">
        <f t="shared" si="88"/>
        <v>0</v>
      </c>
      <c r="D292" s="16">
        <f t="shared" si="86"/>
        <v>0</v>
      </c>
    </row>
    <row r="293" spans="1:4" ht="15" hidden="1">
      <c r="A293" s="2">
        <v>212</v>
      </c>
      <c r="B293" s="29">
        <f t="shared" si="87"/>
        <v>50855</v>
      </c>
      <c r="C293" s="21">
        <f t="shared" si="88"/>
        <v>0</v>
      </c>
      <c r="D293" s="16">
        <f t="shared" si="86"/>
        <v>0</v>
      </c>
    </row>
    <row r="294" spans="1:4" ht="15" hidden="1">
      <c r="A294" s="2">
        <v>213</v>
      </c>
      <c r="B294" s="29">
        <f t="shared" si="87"/>
        <v>50886</v>
      </c>
      <c r="C294" s="21">
        <f t="shared" si="88"/>
        <v>0</v>
      </c>
      <c r="D294" s="16">
        <f t="shared" si="86"/>
        <v>0</v>
      </c>
    </row>
    <row r="295" spans="1:4" ht="15" hidden="1">
      <c r="A295" s="2">
        <v>214</v>
      </c>
      <c r="B295" s="29">
        <f t="shared" si="87"/>
        <v>50916</v>
      </c>
      <c r="C295" s="21">
        <f t="shared" si="88"/>
        <v>0</v>
      </c>
      <c r="D295" s="16">
        <f t="shared" si="86"/>
        <v>0</v>
      </c>
    </row>
    <row r="296" spans="1:4" ht="15" hidden="1">
      <c r="A296" s="2">
        <v>215</v>
      </c>
      <c r="B296" s="29">
        <f t="shared" si="87"/>
        <v>50947</v>
      </c>
      <c r="C296" s="21">
        <f t="shared" si="88"/>
        <v>0</v>
      </c>
      <c r="D296" s="16">
        <f t="shared" si="86"/>
        <v>0</v>
      </c>
    </row>
    <row r="297" spans="1:4" ht="15" hidden="1">
      <c r="A297" s="2">
        <v>216</v>
      </c>
      <c r="B297" s="29">
        <f t="shared" si="87"/>
        <v>50977</v>
      </c>
      <c r="C297" s="21">
        <f t="shared" si="88"/>
        <v>0</v>
      </c>
      <c r="D297" s="16">
        <f t="shared" si="86"/>
        <v>0</v>
      </c>
    </row>
    <row r="298" spans="1:4" ht="15" hidden="1">
      <c r="A298" s="2">
        <v>217</v>
      </c>
      <c r="B298" s="29">
        <f t="shared" si="87"/>
        <v>51008</v>
      </c>
      <c r="C298" s="16">
        <f>P55</f>
        <v>0</v>
      </c>
      <c r="D298" s="16">
        <f t="shared" si="86"/>
        <v>0</v>
      </c>
    </row>
    <row r="299" spans="1:4" ht="15" hidden="1">
      <c r="A299" s="2">
        <v>218</v>
      </c>
      <c r="B299" s="29">
        <f t="shared" si="87"/>
        <v>51039</v>
      </c>
      <c r="C299" s="16">
        <f aca="true" t="shared" si="89" ref="C299:C308">P56</f>
        <v>0</v>
      </c>
      <c r="D299" s="16">
        <f t="shared" si="86"/>
        <v>0</v>
      </c>
    </row>
    <row r="300" spans="1:4" ht="15" hidden="1">
      <c r="A300" s="2">
        <v>219</v>
      </c>
      <c r="B300" s="29">
        <f t="shared" si="87"/>
        <v>51069</v>
      </c>
      <c r="C300" s="16">
        <f t="shared" si="89"/>
        <v>0</v>
      </c>
      <c r="D300" s="16">
        <f t="shared" si="86"/>
        <v>0</v>
      </c>
    </row>
    <row r="301" spans="1:4" ht="15" hidden="1">
      <c r="A301" s="2">
        <v>220</v>
      </c>
      <c r="B301" s="29">
        <f t="shared" si="87"/>
        <v>51100</v>
      </c>
      <c r="C301" s="16">
        <f t="shared" si="89"/>
        <v>0</v>
      </c>
      <c r="D301" s="16">
        <f t="shared" si="86"/>
        <v>0</v>
      </c>
    </row>
    <row r="302" spans="1:4" ht="15" hidden="1">
      <c r="A302" s="2">
        <v>221</v>
      </c>
      <c r="B302" s="29">
        <f t="shared" si="87"/>
        <v>51130</v>
      </c>
      <c r="C302" s="16">
        <f t="shared" si="89"/>
        <v>0</v>
      </c>
      <c r="D302" s="16">
        <f t="shared" si="86"/>
        <v>0</v>
      </c>
    </row>
    <row r="303" spans="1:4" ht="15" hidden="1">
      <c r="A303" s="2">
        <v>222</v>
      </c>
      <c r="B303" s="29">
        <f t="shared" si="87"/>
        <v>51161</v>
      </c>
      <c r="C303" s="16">
        <f t="shared" si="89"/>
        <v>0</v>
      </c>
      <c r="D303" s="16">
        <f t="shared" si="86"/>
        <v>0</v>
      </c>
    </row>
    <row r="304" spans="1:4" ht="15" hidden="1">
      <c r="A304" s="2">
        <v>223</v>
      </c>
      <c r="B304" s="29">
        <f t="shared" si="87"/>
        <v>51192</v>
      </c>
      <c r="C304" s="16">
        <f t="shared" si="89"/>
        <v>0</v>
      </c>
      <c r="D304" s="16">
        <f t="shared" si="86"/>
        <v>0</v>
      </c>
    </row>
    <row r="305" spans="1:4" ht="15" hidden="1">
      <c r="A305" s="2">
        <v>224</v>
      </c>
      <c r="B305" s="29">
        <f t="shared" si="87"/>
        <v>51221</v>
      </c>
      <c r="C305" s="16">
        <f t="shared" si="89"/>
        <v>0</v>
      </c>
      <c r="D305" s="16">
        <f t="shared" si="86"/>
        <v>0</v>
      </c>
    </row>
    <row r="306" spans="1:4" ht="15" hidden="1">
      <c r="A306" s="2">
        <v>225</v>
      </c>
      <c r="B306" s="29">
        <f t="shared" si="87"/>
        <v>51252</v>
      </c>
      <c r="C306" s="16">
        <f t="shared" si="89"/>
        <v>0</v>
      </c>
      <c r="D306" s="16">
        <f t="shared" si="86"/>
        <v>0</v>
      </c>
    </row>
    <row r="307" spans="1:4" ht="15" hidden="1">
      <c r="A307" s="2">
        <v>226</v>
      </c>
      <c r="B307" s="29">
        <f t="shared" si="87"/>
        <v>51282</v>
      </c>
      <c r="C307" s="16">
        <f t="shared" si="89"/>
        <v>0</v>
      </c>
      <c r="D307" s="16">
        <f t="shared" si="86"/>
        <v>0</v>
      </c>
    </row>
    <row r="308" spans="1:4" ht="15" hidden="1">
      <c r="A308" s="2">
        <v>227</v>
      </c>
      <c r="B308" s="29">
        <f t="shared" si="87"/>
        <v>51313</v>
      </c>
      <c r="C308" s="16">
        <f t="shared" si="89"/>
        <v>0</v>
      </c>
      <c r="D308" s="16">
        <f t="shared" si="86"/>
        <v>0</v>
      </c>
    </row>
    <row r="309" spans="1:4" ht="15" hidden="1">
      <c r="A309" s="2">
        <v>228</v>
      </c>
      <c r="B309" s="29">
        <f t="shared" si="87"/>
        <v>51343</v>
      </c>
      <c r="C309" s="16">
        <f>P66</f>
        <v>0</v>
      </c>
      <c r="D309" s="16">
        <f t="shared" si="86"/>
        <v>0</v>
      </c>
    </row>
    <row r="310" spans="1:4" ht="15" hidden="1">
      <c r="A310" s="2">
        <v>229</v>
      </c>
      <c r="B310" s="29">
        <f t="shared" si="87"/>
        <v>51374</v>
      </c>
      <c r="C310" s="16">
        <f>S55</f>
        <v>0</v>
      </c>
      <c r="D310" s="16">
        <f t="shared" si="86"/>
        <v>0</v>
      </c>
    </row>
    <row r="311" spans="1:4" ht="15" hidden="1">
      <c r="A311" s="2">
        <v>230</v>
      </c>
      <c r="B311" s="29">
        <f t="shared" si="87"/>
        <v>51405</v>
      </c>
      <c r="C311" s="16">
        <f aca="true" t="shared" si="90" ref="C311:C321">S56</f>
        <v>0</v>
      </c>
      <c r="D311" s="16">
        <f t="shared" si="86"/>
        <v>0</v>
      </c>
    </row>
    <row r="312" spans="1:4" ht="15" hidden="1">
      <c r="A312" s="2">
        <v>231</v>
      </c>
      <c r="B312" s="29">
        <f t="shared" si="87"/>
        <v>51435</v>
      </c>
      <c r="C312" s="16">
        <f t="shared" si="90"/>
        <v>0</v>
      </c>
      <c r="D312" s="16">
        <f t="shared" si="86"/>
        <v>0</v>
      </c>
    </row>
    <row r="313" spans="1:4" ht="15" hidden="1">
      <c r="A313" s="2">
        <v>232</v>
      </c>
      <c r="B313" s="29">
        <f t="shared" si="87"/>
        <v>51466</v>
      </c>
      <c r="C313" s="16">
        <f t="shared" si="90"/>
        <v>0</v>
      </c>
      <c r="D313" s="16">
        <f t="shared" si="86"/>
        <v>0</v>
      </c>
    </row>
    <row r="314" spans="1:4" ht="15" hidden="1">
      <c r="A314" s="2">
        <v>233</v>
      </c>
      <c r="B314" s="29">
        <f t="shared" si="87"/>
        <v>51496</v>
      </c>
      <c r="C314" s="16">
        <f t="shared" si="90"/>
        <v>0</v>
      </c>
      <c r="D314" s="16">
        <f t="shared" si="86"/>
        <v>0</v>
      </c>
    </row>
    <row r="315" spans="1:4" ht="15" hidden="1">
      <c r="A315" s="2">
        <v>234</v>
      </c>
      <c r="B315" s="29">
        <f t="shared" si="87"/>
        <v>51527</v>
      </c>
      <c r="C315" s="16">
        <f t="shared" si="90"/>
        <v>0</v>
      </c>
      <c r="D315" s="16">
        <f t="shared" si="86"/>
        <v>0</v>
      </c>
    </row>
    <row r="316" spans="1:4" ht="15" hidden="1">
      <c r="A316" s="2">
        <v>235</v>
      </c>
      <c r="B316" s="29">
        <f t="shared" si="87"/>
        <v>51558</v>
      </c>
      <c r="C316" s="16">
        <f t="shared" si="90"/>
        <v>0</v>
      </c>
      <c r="D316" s="16">
        <f t="shared" si="86"/>
        <v>0</v>
      </c>
    </row>
    <row r="317" spans="1:4" ht="15" hidden="1">
      <c r="A317" s="2">
        <v>236</v>
      </c>
      <c r="B317" s="29">
        <f t="shared" si="87"/>
        <v>51586</v>
      </c>
      <c r="C317" s="16">
        <f t="shared" si="90"/>
        <v>0</v>
      </c>
      <c r="D317" s="16">
        <f t="shared" si="86"/>
        <v>0</v>
      </c>
    </row>
    <row r="318" spans="1:4" ht="15" hidden="1">
      <c r="A318" s="2">
        <v>237</v>
      </c>
      <c r="B318" s="29">
        <f t="shared" si="87"/>
        <v>51617</v>
      </c>
      <c r="C318" s="16">
        <f t="shared" si="90"/>
        <v>0</v>
      </c>
      <c r="D318" s="16">
        <f t="shared" si="86"/>
        <v>0</v>
      </c>
    </row>
    <row r="319" spans="1:4" ht="15" hidden="1">
      <c r="A319" s="2">
        <v>238</v>
      </c>
      <c r="B319" s="29">
        <f t="shared" si="87"/>
        <v>51647</v>
      </c>
      <c r="C319" s="16">
        <f t="shared" si="90"/>
        <v>0</v>
      </c>
      <c r="D319" s="16">
        <f t="shared" si="86"/>
        <v>0</v>
      </c>
    </row>
    <row r="320" spans="1:4" ht="15" hidden="1">
      <c r="A320" s="2">
        <v>239</v>
      </c>
      <c r="B320" s="29">
        <f t="shared" si="87"/>
        <v>51678</v>
      </c>
      <c r="C320" s="16">
        <f t="shared" si="90"/>
        <v>0</v>
      </c>
      <c r="D320" s="16">
        <f t="shared" si="86"/>
        <v>0</v>
      </c>
    </row>
    <row r="321" spans="1:4" ht="15" hidden="1">
      <c r="A321" s="2">
        <v>240</v>
      </c>
      <c r="B321" s="29">
        <f t="shared" si="87"/>
        <v>51708</v>
      </c>
      <c r="C321" s="16">
        <f t="shared" si="90"/>
        <v>0</v>
      </c>
      <c r="D321" s="16">
        <f t="shared" si="86"/>
        <v>0</v>
      </c>
    </row>
  </sheetData>
  <sheetProtection password="CA9C" sheet="1" formatCells="0" formatColumns="0" formatRows="0" insertColumns="0" insertRows="0" insertHyperlinks="0" deleteColumns="0" deleteRows="0" sort="0" autoFilter="0" pivotTables="0"/>
  <mergeCells count="73">
    <mergeCell ref="A9:G9"/>
    <mergeCell ref="H9:I9"/>
    <mergeCell ref="A10:G10"/>
    <mergeCell ref="H10:I10"/>
    <mergeCell ref="A11:G11"/>
    <mergeCell ref="H11:I11"/>
    <mergeCell ref="A1:I1"/>
    <mergeCell ref="A2:I2"/>
    <mergeCell ref="A3:I3"/>
    <mergeCell ref="A4:I4"/>
    <mergeCell ref="A8:I8"/>
    <mergeCell ref="H12:I12"/>
    <mergeCell ref="A14:G14"/>
    <mergeCell ref="H14:I14"/>
    <mergeCell ref="J14:O14"/>
    <mergeCell ref="A15:F15"/>
    <mergeCell ref="H15:I15"/>
    <mergeCell ref="L15:N15"/>
    <mergeCell ref="A13:G13"/>
    <mergeCell ref="H13:I13"/>
    <mergeCell ref="A12:G12"/>
    <mergeCell ref="A16:G16"/>
    <mergeCell ref="H16:I16"/>
    <mergeCell ref="J16:O16"/>
    <mergeCell ref="A17:G17"/>
    <mergeCell ref="H17:I17"/>
    <mergeCell ref="J17:O17"/>
    <mergeCell ref="A18:G18"/>
    <mergeCell ref="H18:I18"/>
    <mergeCell ref="J18:O18"/>
    <mergeCell ref="A19:G19"/>
    <mergeCell ref="H19:I19"/>
    <mergeCell ref="J19:O19"/>
    <mergeCell ref="Q23:S23"/>
    <mergeCell ref="T23:V23"/>
    <mergeCell ref="A38:A39"/>
    <mergeCell ref="B38:D38"/>
    <mergeCell ref="E38:G38"/>
    <mergeCell ref="H38:J38"/>
    <mergeCell ref="K38:M38"/>
    <mergeCell ref="N38:P38"/>
    <mergeCell ref="Q38:S38"/>
    <mergeCell ref="T38:V38"/>
    <mergeCell ref="A23:A24"/>
    <mergeCell ref="B23:D23"/>
    <mergeCell ref="E23:G23"/>
    <mergeCell ref="H23:J23"/>
    <mergeCell ref="K23:M23"/>
    <mergeCell ref="N23:P23"/>
    <mergeCell ref="A78:B79"/>
    <mergeCell ref="C78:E78"/>
    <mergeCell ref="C79:E79"/>
    <mergeCell ref="Q53:S53"/>
    <mergeCell ref="T53:V53"/>
    <mergeCell ref="A69:H69"/>
    <mergeCell ref="A70:H70"/>
    <mergeCell ref="A71:H71"/>
    <mergeCell ref="A72:K72"/>
    <mergeCell ref="A53:A54"/>
    <mergeCell ref="N53:P53"/>
    <mergeCell ref="A20:G20"/>
    <mergeCell ref="H20:I20"/>
    <mergeCell ref="A73:K73"/>
    <mergeCell ref="A74:K74"/>
    <mergeCell ref="A76:B76"/>
    <mergeCell ref="C76:E76"/>
    <mergeCell ref="B53:D53"/>
    <mergeCell ref="E53:G53"/>
    <mergeCell ref="H53:J53"/>
    <mergeCell ref="K53:M53"/>
    <mergeCell ref="L22:O22"/>
    <mergeCell ref="A21:G21"/>
    <mergeCell ref="H21:I21"/>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63" r:id="rId3"/>
  <rowBreaks count="1" manualBreakCount="1">
    <brk id="80" max="36" man="1"/>
  </rowBreaks>
  <drawing r:id="rId2"/>
  <legacyDrawing r:id="rId1"/>
</worksheet>
</file>

<file path=xl/worksheets/sheet2.xml><?xml version="1.0" encoding="utf-8"?>
<worksheet xmlns="http://schemas.openxmlformats.org/spreadsheetml/2006/main" xmlns:r="http://schemas.openxmlformats.org/officeDocument/2006/relationships">
  <dimension ref="A1:IM335"/>
  <sheetViews>
    <sheetView tabSelected="1" zoomScalePageLayoutView="0" workbookViewId="0" topLeftCell="A3">
      <selection activeCell="Q47" sqref="Q47"/>
    </sheetView>
  </sheetViews>
  <sheetFormatPr defaultColWidth="9.00390625" defaultRowHeight="12.75"/>
  <cols>
    <col min="1" max="1" width="10.75390625" style="0" customWidth="1"/>
    <col min="2" max="2" width="14.25390625" style="0" customWidth="1"/>
    <col min="3" max="3" width="12.00390625" style="0" customWidth="1"/>
    <col min="4" max="4" width="12.375" style="0" customWidth="1"/>
    <col min="5" max="5" width="18.125" style="0" customWidth="1"/>
    <col min="6" max="6" width="13.125" style="0" customWidth="1"/>
    <col min="7" max="7" width="11.625" style="0" customWidth="1"/>
    <col min="8" max="8" width="12.125" style="0" customWidth="1"/>
    <col min="9" max="9" width="12.25390625" style="0" customWidth="1"/>
    <col min="10" max="10" width="12.375" style="0" customWidth="1"/>
    <col min="11" max="11" width="25.875" style="0" customWidth="1"/>
    <col min="12" max="13" width="12.375" style="0" customWidth="1"/>
    <col min="14" max="14" width="12.125" style="0" customWidth="1"/>
    <col min="15" max="15" width="11.00390625" style="0" customWidth="1"/>
    <col min="16" max="17" width="12.00390625" style="0" customWidth="1"/>
    <col min="18" max="18" width="11.25390625" style="0" customWidth="1"/>
    <col min="19" max="19" width="10.625" style="0" customWidth="1"/>
    <col min="20" max="20" width="11.625" style="0" customWidth="1"/>
    <col min="21" max="21" width="13.25390625" style="0" customWidth="1"/>
    <col min="22" max="22" width="11.125" style="0" customWidth="1"/>
    <col min="23" max="23" width="10.375" style="0" customWidth="1"/>
    <col min="24" max="25" width="12.75390625" style="0" customWidth="1"/>
    <col min="26" max="26" width="11.75390625" style="0" customWidth="1"/>
    <col min="27" max="27" width="11.125" style="0" customWidth="1"/>
    <col min="28" max="28" width="11.625" style="0" hidden="1" customWidth="1"/>
    <col min="29" max="29" width="10.75390625" style="0" hidden="1" customWidth="1"/>
    <col min="30" max="32" width="9.125" style="0" hidden="1" customWidth="1"/>
    <col min="33" max="33" width="8.375" style="0" hidden="1" customWidth="1"/>
    <col min="34" max="34" width="5.25390625" style="0" hidden="1" customWidth="1"/>
    <col min="35" max="37" width="9.125" style="0" hidden="1" customWidth="1"/>
    <col min="38" max="54" width="9.125" style="0" customWidth="1"/>
    <col min="55" max="55" width="10.625" style="0" customWidth="1"/>
    <col min="56" max="56" width="16.75390625" style="0" customWidth="1"/>
    <col min="247" max="247" width="13.75390625" style="0" customWidth="1"/>
  </cols>
  <sheetData>
    <row r="1" spans="1:34" ht="27.75" customHeight="1" hidden="1">
      <c r="A1" s="156" t="s">
        <v>74</v>
      </c>
      <c r="B1" s="156"/>
      <c r="C1" s="156"/>
      <c r="D1" s="156"/>
      <c r="E1" s="156"/>
      <c r="F1" s="156"/>
      <c r="G1" s="156"/>
      <c r="H1" s="156"/>
      <c r="I1" s="156"/>
      <c r="J1" s="156"/>
      <c r="K1" s="156"/>
      <c r="L1" s="3"/>
      <c r="M1" s="3"/>
      <c r="N1" s="3"/>
      <c r="O1" s="3"/>
      <c r="P1" s="3"/>
      <c r="Q1" s="3"/>
      <c r="R1" s="3"/>
      <c r="S1" s="2"/>
      <c r="T1" s="1"/>
      <c r="U1" s="1"/>
      <c r="V1" s="1"/>
      <c r="W1" s="2"/>
      <c r="X1" s="2"/>
      <c r="Y1" s="2"/>
      <c r="Z1" s="2"/>
      <c r="AA1" s="2"/>
      <c r="AB1" s="2"/>
      <c r="AC1" s="2"/>
      <c r="AD1" s="2"/>
      <c r="AE1" s="2"/>
      <c r="AF1" s="2"/>
      <c r="AG1" s="2"/>
      <c r="AH1" s="2"/>
    </row>
    <row r="2" spans="1:34" ht="27.75" customHeight="1" hidden="1">
      <c r="A2" s="157" t="s">
        <v>3</v>
      </c>
      <c r="B2" s="157"/>
      <c r="C2" s="157"/>
      <c r="D2" s="157"/>
      <c r="E2" s="157"/>
      <c r="F2" s="157"/>
      <c r="G2" s="157"/>
      <c r="H2" s="157"/>
      <c r="I2" s="157"/>
      <c r="J2" s="157"/>
      <c r="K2" s="157"/>
      <c r="L2" s="3"/>
      <c r="M2" s="3"/>
      <c r="N2" s="3"/>
      <c r="O2" s="3"/>
      <c r="P2" s="3"/>
      <c r="Q2" s="3"/>
      <c r="R2" s="3"/>
      <c r="S2" s="1"/>
      <c r="T2" s="1"/>
      <c r="U2" s="1"/>
      <c r="V2" s="1"/>
      <c r="W2" s="2"/>
      <c r="X2" s="2"/>
      <c r="Y2" s="2"/>
      <c r="Z2" s="2"/>
      <c r="AA2" s="2"/>
      <c r="AB2" s="2"/>
      <c r="AC2" s="2"/>
      <c r="AD2" s="2">
        <v>0.5</v>
      </c>
      <c r="AE2" s="2"/>
      <c r="AF2" s="2"/>
      <c r="AG2" s="2"/>
      <c r="AH2" s="2"/>
    </row>
    <row r="3" spans="1:34" ht="31.5" customHeight="1">
      <c r="A3" s="158" t="s">
        <v>111</v>
      </c>
      <c r="B3" s="159"/>
      <c r="C3" s="159"/>
      <c r="D3" s="159"/>
      <c r="E3" s="159"/>
      <c r="F3" s="159"/>
      <c r="G3" s="159"/>
      <c r="H3" s="159"/>
      <c r="I3" s="159"/>
      <c r="J3" s="159"/>
      <c r="K3" s="159"/>
      <c r="L3" s="34"/>
      <c r="M3" s="34"/>
      <c r="N3" s="34"/>
      <c r="O3" s="34"/>
      <c r="P3" s="34"/>
      <c r="Q3" s="34"/>
      <c r="R3" s="34"/>
      <c r="S3" s="34"/>
      <c r="T3" s="1"/>
      <c r="U3" s="1"/>
      <c r="V3" s="1"/>
      <c r="W3" s="2"/>
      <c r="X3" s="2"/>
      <c r="Y3" s="2"/>
      <c r="Z3" s="2"/>
      <c r="AA3" s="2"/>
      <c r="AB3" s="2"/>
      <c r="AC3" s="2"/>
      <c r="AD3" s="2">
        <v>0.7</v>
      </c>
      <c r="AE3" s="2"/>
      <c r="AF3" s="2"/>
      <c r="AG3" s="2"/>
      <c r="AH3" s="2"/>
    </row>
    <row r="4" spans="1:247" s="2" customFormat="1" ht="16.5" customHeight="1">
      <c r="A4" s="160" t="s">
        <v>18</v>
      </c>
      <c r="B4" s="160"/>
      <c r="C4" s="160"/>
      <c r="D4" s="160"/>
      <c r="E4" s="160"/>
      <c r="F4" s="160"/>
      <c r="G4" s="160"/>
      <c r="H4" s="160"/>
      <c r="I4" s="160"/>
      <c r="J4" s="160"/>
      <c r="K4" s="160"/>
      <c r="L4" s="34"/>
      <c r="M4" s="34"/>
      <c r="N4" s="34"/>
      <c r="O4" s="34"/>
      <c r="P4" s="34"/>
      <c r="Q4" s="34"/>
      <c r="R4" s="34"/>
      <c r="S4" s="34"/>
      <c r="T4" s="1"/>
      <c r="U4" s="1"/>
      <c r="V4" s="1"/>
      <c r="AD4" s="2">
        <v>1</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customHeight="1" hidden="1">
      <c r="A5" s="161" t="s">
        <v>50</v>
      </c>
      <c r="B5" s="162"/>
      <c r="C5" s="162"/>
      <c r="D5" s="162"/>
      <c r="E5" s="162"/>
      <c r="F5" s="162"/>
      <c r="G5" s="162"/>
      <c r="H5" s="162"/>
      <c r="I5" s="163"/>
      <c r="J5" s="150" t="s">
        <v>51</v>
      </c>
      <c r="K5" s="153"/>
      <c r="L5" s="34"/>
      <c r="M5" s="34"/>
      <c r="N5" s="34"/>
      <c r="O5" s="34"/>
      <c r="P5" s="34"/>
      <c r="Q5" s="34"/>
      <c r="R5" s="34"/>
      <c r="S5" s="34"/>
      <c r="T5" s="1"/>
      <c r="U5" s="1"/>
      <c r="V5" s="1"/>
      <c r="W5" s="1"/>
      <c r="X5" s="1"/>
      <c r="Y5" s="1"/>
      <c r="Z5" s="1"/>
      <c r="AA5" s="1"/>
      <c r="AB5" s="1"/>
      <c r="AC5" s="1"/>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hidden="1">
      <c r="A6" s="164" t="s">
        <v>75</v>
      </c>
      <c r="B6" s="165"/>
      <c r="C6" s="165"/>
      <c r="D6" s="165"/>
      <c r="E6" s="165"/>
      <c r="F6" s="165"/>
      <c r="G6" s="165"/>
      <c r="H6" s="165"/>
      <c r="I6" s="166"/>
      <c r="J6" s="155">
        <v>633505</v>
      </c>
      <c r="K6" s="155"/>
      <c r="L6" s="34"/>
      <c r="M6" s="34"/>
      <c r="N6" s="34"/>
      <c r="O6" s="34"/>
      <c r="P6" s="34"/>
      <c r="Q6" s="34"/>
      <c r="R6" s="34"/>
      <c r="S6" s="34"/>
      <c r="T6" s="1"/>
      <c r="U6" s="1"/>
      <c r="V6" s="1"/>
      <c r="W6" s="1"/>
      <c r="X6" s="1"/>
      <c r="Y6" s="1"/>
      <c r="Z6" s="1"/>
      <c r="AA6" s="1"/>
      <c r="AB6" s="1"/>
      <c r="AC6" s="1"/>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6.5" customHeight="1" hidden="1">
      <c r="A7" s="167" t="s">
        <v>15</v>
      </c>
      <c r="B7" s="168"/>
      <c r="C7" s="168"/>
      <c r="D7" s="168"/>
      <c r="E7" s="168"/>
      <c r="F7" s="168"/>
      <c r="G7" s="168"/>
      <c r="H7" s="168"/>
      <c r="I7" s="169"/>
      <c r="J7" s="154">
        <v>0.3</v>
      </c>
      <c r="K7" s="154"/>
      <c r="L7" s="34"/>
      <c r="M7" s="34"/>
      <c r="N7" s="34"/>
      <c r="O7" s="34"/>
      <c r="P7" s="34"/>
      <c r="Q7" s="34"/>
      <c r="R7" s="34"/>
      <c r="S7" s="34"/>
      <c r="X7" s="8"/>
      <c r="Y7" s="8"/>
      <c r="Z7" s="8"/>
      <c r="AA7" s="8"/>
      <c r="AB7" s="8"/>
      <c r="AC7" s="9"/>
      <c r="AD7" s="1"/>
      <c r="AE7" s="1"/>
      <c r="AG7" s="1" t="s">
        <v>2</v>
      </c>
      <c r="AH7" s="18"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c r="A8" s="170" t="s">
        <v>76</v>
      </c>
      <c r="B8" s="171"/>
      <c r="C8" s="171"/>
      <c r="D8" s="171"/>
      <c r="E8" s="171"/>
      <c r="F8" s="171"/>
      <c r="G8" s="171"/>
      <c r="H8" s="171"/>
      <c r="I8" s="172"/>
      <c r="J8" s="155">
        <v>1000000</v>
      </c>
      <c r="K8" s="155"/>
      <c r="L8" s="34"/>
      <c r="M8" s="34"/>
      <c r="N8" s="34"/>
      <c r="O8" s="34"/>
      <c r="P8" s="34"/>
      <c r="Q8" s="34"/>
      <c r="R8" s="34"/>
      <c r="S8" s="34"/>
      <c r="AC8" s="10"/>
      <c r="AD8" s="1"/>
      <c r="AE8" s="1"/>
      <c r="AG8" s="2" t="s">
        <v>105</v>
      </c>
      <c r="AH8" s="18"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customHeight="1" hidden="1">
      <c r="A9" s="173" t="s">
        <v>77</v>
      </c>
      <c r="B9" s="174"/>
      <c r="C9" s="174"/>
      <c r="D9" s="174"/>
      <c r="E9" s="174"/>
      <c r="F9" s="174"/>
      <c r="G9" s="174"/>
      <c r="H9" s="175"/>
      <c r="I9" s="70"/>
      <c r="J9" s="155">
        <v>100000</v>
      </c>
      <c r="K9" s="155"/>
      <c r="L9" s="34"/>
      <c r="M9" s="34"/>
      <c r="N9" s="34"/>
      <c r="O9" s="34"/>
      <c r="P9" s="34"/>
      <c r="Q9" s="34"/>
      <c r="R9" s="34"/>
      <c r="S9" s="34"/>
      <c r="AC9" s="10"/>
      <c r="AD9" s="1"/>
      <c r="AE9" s="1"/>
      <c r="AH9" s="71"/>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customHeight="1" hidden="1">
      <c r="A10" s="173" t="s">
        <v>78</v>
      </c>
      <c r="B10" s="174"/>
      <c r="C10" s="174"/>
      <c r="D10" s="174"/>
      <c r="E10" s="174"/>
      <c r="F10" s="174"/>
      <c r="G10" s="174"/>
      <c r="H10" s="175"/>
      <c r="I10" s="70"/>
      <c r="J10" s="155">
        <f>J9*J20</f>
        <v>0</v>
      </c>
      <c r="K10" s="155"/>
      <c r="L10" s="34"/>
      <c r="M10" s="34"/>
      <c r="N10" s="34"/>
      <c r="O10" s="34"/>
      <c r="P10" s="34"/>
      <c r="Q10" s="34"/>
      <c r="R10" s="34"/>
      <c r="S10" s="34"/>
      <c r="AC10" s="10"/>
      <c r="AD10" s="1"/>
      <c r="AE10" s="1"/>
      <c r="AH10" s="71"/>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customHeight="1" hidden="1">
      <c r="A11" s="176" t="s">
        <v>79</v>
      </c>
      <c r="B11" s="177"/>
      <c r="C11" s="177"/>
      <c r="D11" s="177"/>
      <c r="E11" s="177"/>
      <c r="F11" s="177"/>
      <c r="G11" s="177"/>
      <c r="H11" s="178"/>
      <c r="I11" s="72"/>
      <c r="J11" s="155">
        <v>0</v>
      </c>
      <c r="K11" s="155"/>
      <c r="L11" s="34"/>
      <c r="M11" s="34"/>
      <c r="N11" s="34"/>
      <c r="O11" s="34"/>
      <c r="P11" s="34"/>
      <c r="Q11" s="34"/>
      <c r="R11" s="34"/>
      <c r="S11" s="34"/>
      <c r="AC11" s="10"/>
      <c r="AD11" s="1"/>
      <c r="AE11" s="1"/>
      <c r="AH11" s="7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customHeight="1" hidden="1">
      <c r="A12" s="176" t="s">
        <v>80</v>
      </c>
      <c r="B12" s="177"/>
      <c r="C12" s="177"/>
      <c r="D12" s="177"/>
      <c r="E12" s="177"/>
      <c r="F12" s="177"/>
      <c r="G12" s="177"/>
      <c r="H12" s="178"/>
      <c r="I12" s="72"/>
      <c r="J12" s="155">
        <v>0</v>
      </c>
      <c r="K12" s="155"/>
      <c r="L12" s="34"/>
      <c r="M12" s="34"/>
      <c r="N12" s="34"/>
      <c r="O12" s="34"/>
      <c r="P12" s="34"/>
      <c r="Q12" s="34"/>
      <c r="R12" s="34"/>
      <c r="S12" s="34"/>
      <c r="AC12" s="10"/>
      <c r="AD12" s="1"/>
      <c r="AE12" s="1"/>
      <c r="AH12" s="71"/>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c r="A13" s="170" t="s">
        <v>12</v>
      </c>
      <c r="B13" s="171"/>
      <c r="C13" s="171"/>
      <c r="D13" s="171"/>
      <c r="E13" s="171"/>
      <c r="F13" s="171"/>
      <c r="G13" s="171"/>
      <c r="H13" s="171"/>
      <c r="I13" s="172"/>
      <c r="J13" s="138">
        <v>12</v>
      </c>
      <c r="K13" s="183"/>
      <c r="L13" s="34"/>
      <c r="M13" s="34"/>
      <c r="N13" s="34"/>
      <c r="O13" s="34"/>
      <c r="P13" s="34"/>
      <c r="Q13" s="34"/>
      <c r="R13" s="34"/>
      <c r="S13" s="34"/>
      <c r="X13" s="11"/>
      <c r="Y13" s="11"/>
      <c r="Z13" s="11"/>
      <c r="AA13" s="11"/>
      <c r="AB13" s="11"/>
      <c r="AC13" s="10"/>
      <c r="AD13" s="73">
        <v>0.01</v>
      </c>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c r="A14" s="170" t="s">
        <v>17</v>
      </c>
      <c r="B14" s="171"/>
      <c r="C14" s="171"/>
      <c r="D14" s="171"/>
      <c r="E14" s="171"/>
      <c r="F14" s="171"/>
      <c r="G14" s="171"/>
      <c r="H14" s="171"/>
      <c r="I14" s="172"/>
      <c r="J14" s="184">
        <v>9.432</v>
      </c>
      <c r="K14" s="184">
        <v>1</v>
      </c>
      <c r="L14" s="34"/>
      <c r="M14" s="34"/>
      <c r="N14" s="34"/>
      <c r="O14" s="34"/>
      <c r="P14" s="34"/>
      <c r="Q14" s="34"/>
      <c r="R14" s="34"/>
      <c r="S14" s="34"/>
      <c r="X14" s="11"/>
      <c r="Y14" s="11"/>
      <c r="Z14" s="11"/>
      <c r="AA14" s="11"/>
      <c r="AB14" s="11"/>
      <c r="AC14" s="17"/>
      <c r="AD14" s="74">
        <v>0.007</v>
      </c>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5">
      <c r="A15" s="170" t="s">
        <v>13</v>
      </c>
      <c r="B15" s="171"/>
      <c r="C15" s="171"/>
      <c r="D15" s="171"/>
      <c r="E15" s="171"/>
      <c r="F15" s="171"/>
      <c r="G15" s="171"/>
      <c r="H15" s="171"/>
      <c r="I15" s="172"/>
      <c r="J15" s="179">
        <v>1</v>
      </c>
      <c r="K15" s="180"/>
      <c r="L15" s="34"/>
      <c r="M15" s="34"/>
      <c r="N15" s="34"/>
      <c r="O15" s="34"/>
      <c r="P15" s="34"/>
      <c r="Q15" s="34"/>
      <c r="R15" s="34"/>
      <c r="S15" s="34"/>
      <c r="T15" s="1"/>
      <c r="U15" s="1"/>
      <c r="V15" s="1"/>
      <c r="W15" s="1"/>
      <c r="X15" s="1"/>
      <c r="Y15" s="1"/>
      <c r="Z15" s="1"/>
      <c r="AA15" s="1"/>
      <c r="AB15" s="1"/>
      <c r="AC15" s="12"/>
      <c r="AD15" s="74">
        <v>0.005</v>
      </c>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6" customHeight="1" hidden="1">
      <c r="A16" s="130" t="str">
        <f>CONCATENATE("Месячный платеж по кредиту, ",O33)</f>
        <v>Месячный платеж по кредиту, </v>
      </c>
      <c r="B16" s="131"/>
      <c r="C16" s="131"/>
      <c r="D16" s="131"/>
      <c r="E16" s="131"/>
      <c r="F16" s="131"/>
      <c r="G16" s="131"/>
      <c r="H16" s="32"/>
      <c r="I16" s="75"/>
      <c r="J16" s="181">
        <f>IF(data2=1,sumkred2/strok2,sumkred2*PROC2/100/((1-POWER(1+PROC2/1200,-strok2))*12))</f>
        <v>83333.33333333333</v>
      </c>
      <c r="K16" s="182"/>
      <c r="L16" s="34"/>
      <c r="M16" s="34"/>
      <c r="N16" s="34"/>
      <c r="O16" s="34"/>
      <c r="P16" s="34"/>
      <c r="Q16" s="34"/>
      <c r="R16" s="34"/>
      <c r="S16" s="34"/>
      <c r="T16" s="20"/>
      <c r="U16" s="20"/>
      <c r="V16" s="20"/>
      <c r="W16" s="1"/>
      <c r="X16" s="1"/>
      <c r="Y16" s="1"/>
      <c r="Z16" s="1"/>
      <c r="AA16" s="1"/>
      <c r="AB16" s="1"/>
      <c r="AC16" s="12"/>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
      <c r="A17" s="130" t="s">
        <v>81</v>
      </c>
      <c r="B17" s="131"/>
      <c r="C17" s="131"/>
      <c r="D17" s="131"/>
      <c r="E17" s="131"/>
      <c r="F17" s="131"/>
      <c r="G17" s="131"/>
      <c r="H17" s="131"/>
      <c r="I17" s="139"/>
      <c r="J17" s="127">
        <v>0</v>
      </c>
      <c r="K17" s="127"/>
      <c r="L17" s="34"/>
      <c r="M17" s="34"/>
      <c r="N17" s="34"/>
      <c r="O17" s="34"/>
      <c r="P17" s="34"/>
      <c r="Q17" s="34"/>
      <c r="R17" s="34"/>
      <c r="S17" s="34"/>
      <c r="T17" s="20"/>
      <c r="U17" s="20"/>
      <c r="V17" s="20"/>
      <c r="W17" s="1"/>
      <c r="X17" s="1"/>
      <c r="Y17" s="1"/>
      <c r="Z17" s="1"/>
      <c r="AA17" s="1"/>
      <c r="AB17" s="1"/>
      <c r="AC17" s="12"/>
      <c r="AD17" s="1"/>
      <c r="AE17" s="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6.5" customHeight="1">
      <c r="A18" s="130" t="s">
        <v>82</v>
      </c>
      <c r="B18" s="131"/>
      <c r="C18" s="131"/>
      <c r="D18" s="131"/>
      <c r="E18" s="131"/>
      <c r="F18" s="131"/>
      <c r="G18" s="131"/>
      <c r="H18" s="131"/>
      <c r="I18" s="139"/>
      <c r="J18" s="185">
        <v>0</v>
      </c>
      <c r="K18" s="186"/>
      <c r="L18" s="34"/>
      <c r="M18" s="34"/>
      <c r="N18" s="34"/>
      <c r="O18" s="34"/>
      <c r="P18" s="34"/>
      <c r="Q18" s="34"/>
      <c r="R18" s="34"/>
      <c r="S18" s="34"/>
      <c r="T18" s="20"/>
      <c r="U18" s="20"/>
      <c r="V18" s="20"/>
      <c r="W18" s="1"/>
      <c r="X18" s="1"/>
      <c r="Y18" s="1"/>
      <c r="Z18" s="1"/>
      <c r="AA18" s="1"/>
      <c r="AB18" s="1"/>
      <c r="AC18" s="12"/>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9.5" customHeight="1">
      <c r="A19" s="130" t="s">
        <v>83</v>
      </c>
      <c r="B19" s="131"/>
      <c r="C19" s="131"/>
      <c r="D19" s="131"/>
      <c r="E19" s="131"/>
      <c r="F19" s="131"/>
      <c r="G19" s="131"/>
      <c r="H19" s="131"/>
      <c r="I19" s="139"/>
      <c r="J19" s="127">
        <v>0.005</v>
      </c>
      <c r="K19" s="127"/>
      <c r="L19" s="34"/>
      <c r="M19" s="34"/>
      <c r="N19" s="34"/>
      <c r="O19" s="34"/>
      <c r="P19" s="34"/>
      <c r="Q19" s="34"/>
      <c r="R19" s="34"/>
      <c r="S19" s="34"/>
      <c r="T19" s="20"/>
      <c r="U19" s="20"/>
      <c r="V19" s="20"/>
      <c r="W19" s="1"/>
      <c r="X19" s="1"/>
      <c r="Y19" s="1"/>
      <c r="Z19" s="1"/>
      <c r="AA19" s="1"/>
      <c r="AB19" s="1"/>
      <c r="AC19" s="12"/>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4.25" customHeight="1" hidden="1">
      <c r="A20" s="187" t="s">
        <v>106</v>
      </c>
      <c r="B20" s="188"/>
      <c r="C20" s="188"/>
      <c r="D20" s="188"/>
      <c r="E20" s="188"/>
      <c r="F20" s="188"/>
      <c r="G20" s="188"/>
      <c r="H20" s="188"/>
      <c r="I20" s="189"/>
      <c r="J20" s="190"/>
      <c r="K20" s="190"/>
      <c r="L20" s="34"/>
      <c r="M20" s="34"/>
      <c r="N20" s="34"/>
      <c r="O20" s="34"/>
      <c r="P20" s="34"/>
      <c r="Q20" s="34"/>
      <c r="R20" s="34"/>
      <c r="S20" s="34"/>
      <c r="T20" s="20"/>
      <c r="U20" s="20"/>
      <c r="V20" s="20"/>
      <c r="W20" s="1"/>
      <c r="X20" s="1"/>
      <c r="Y20" s="1"/>
      <c r="Z20" s="1"/>
      <c r="AA20" s="1"/>
      <c r="AB20" s="1"/>
      <c r="AC20" s="17"/>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4.25" customHeight="1">
      <c r="A21" s="130" t="str">
        <f>'[1]Додаток до Паспорту'!$A$17</f>
        <v>Комісія за внесення запису про реєстрацію обтяження предмету застави в  ДРОРМ, з ПДВ</v>
      </c>
      <c r="B21" s="131"/>
      <c r="C21" s="131"/>
      <c r="D21" s="131"/>
      <c r="E21" s="131"/>
      <c r="F21" s="131"/>
      <c r="G21" s="131"/>
      <c r="H21" s="131"/>
      <c r="I21" s="139"/>
      <c r="J21" s="185">
        <v>750</v>
      </c>
      <c r="K21" s="186"/>
      <c r="L21" s="34"/>
      <c r="M21" s="34"/>
      <c r="N21" s="34"/>
      <c r="O21" s="34"/>
      <c r="P21" s="34"/>
      <c r="Q21" s="34"/>
      <c r="R21" s="34"/>
      <c r="S21" s="34"/>
      <c r="T21" s="20"/>
      <c r="U21" s="20"/>
      <c r="V21" s="20"/>
      <c r="W21" s="1"/>
      <c r="X21" s="1"/>
      <c r="Y21" s="1"/>
      <c r="Z21" s="1"/>
      <c r="AA21" s="1"/>
      <c r="AB21" s="1"/>
      <c r="AC21" s="17"/>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7.25" customHeight="1">
      <c r="A22" s="130" t="s">
        <v>72</v>
      </c>
      <c r="B22" s="131"/>
      <c r="C22" s="131"/>
      <c r="D22" s="131"/>
      <c r="E22" s="131"/>
      <c r="F22" s="131"/>
      <c r="G22" s="131"/>
      <c r="H22" s="131"/>
      <c r="I22" s="139"/>
      <c r="J22" s="194" t="s">
        <v>73</v>
      </c>
      <c r="K22" s="195"/>
      <c r="L22" s="34"/>
      <c r="M22" s="34"/>
      <c r="N22" s="34"/>
      <c r="O22" s="34"/>
      <c r="P22" s="34"/>
      <c r="Q22" s="34"/>
      <c r="R22" s="34"/>
      <c r="S22" s="34"/>
      <c r="T22" s="20"/>
      <c r="U22" s="20"/>
      <c r="V22" s="20"/>
      <c r="W22" s="1"/>
      <c r="X22" s="1"/>
      <c r="Y22" s="1"/>
      <c r="Z22" s="1"/>
      <c r="AA22" s="1"/>
      <c r="AB22" s="1"/>
      <c r="AC22" s="17"/>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1" customFormat="1" ht="15" hidden="1">
      <c r="A23" s="191" t="s">
        <v>84</v>
      </c>
      <c r="B23" s="192"/>
      <c r="C23" s="192"/>
      <c r="D23" s="192"/>
      <c r="E23" s="192"/>
      <c r="F23" s="192"/>
      <c r="G23" s="192"/>
      <c r="H23" s="192"/>
      <c r="I23" s="193"/>
      <c r="J23" s="104">
        <v>0</v>
      </c>
      <c r="K23" s="104"/>
      <c r="L23" s="76"/>
      <c r="M23" s="77"/>
      <c r="N23" s="78"/>
      <c r="O23" s="78"/>
      <c r="P23" s="78"/>
      <c r="Q23" s="78"/>
      <c r="R23" s="78"/>
      <c r="S23" s="78"/>
      <c r="T23" s="20"/>
      <c r="U23" s="20"/>
      <c r="V23" s="20"/>
      <c r="AC23" s="17"/>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row>
    <row r="24" spans="1:247" s="1" customFormat="1" ht="15" hidden="1">
      <c r="A24" s="191" t="s">
        <v>85</v>
      </c>
      <c r="B24" s="192"/>
      <c r="C24" s="192"/>
      <c r="D24" s="192"/>
      <c r="E24" s="192"/>
      <c r="F24" s="192"/>
      <c r="G24" s="192"/>
      <c r="H24" s="192"/>
      <c r="I24" s="193"/>
      <c r="J24" s="127">
        <v>0</v>
      </c>
      <c r="K24" s="127"/>
      <c r="L24" s="76"/>
      <c r="M24" s="77"/>
      <c r="N24" s="78"/>
      <c r="O24" s="78"/>
      <c r="P24" s="78"/>
      <c r="Q24" s="78"/>
      <c r="R24" s="78"/>
      <c r="S24" s="78"/>
      <c r="T24" s="20"/>
      <c r="U24" s="20"/>
      <c r="V24" s="20"/>
      <c r="AC24" s="17"/>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row>
    <row r="25" spans="1:247" s="1" customFormat="1" ht="15" hidden="1">
      <c r="A25" s="191" t="s">
        <v>86</v>
      </c>
      <c r="B25" s="198"/>
      <c r="C25" s="198"/>
      <c r="D25" s="198"/>
      <c r="E25" s="198"/>
      <c r="F25" s="198"/>
      <c r="G25" s="198"/>
      <c r="H25" s="198"/>
      <c r="I25" s="199"/>
      <c r="J25" s="127">
        <v>0</v>
      </c>
      <c r="K25" s="127"/>
      <c r="L25" s="76"/>
      <c r="M25" s="77"/>
      <c r="N25" s="78"/>
      <c r="O25" s="78"/>
      <c r="P25" s="78"/>
      <c r="Q25" s="78"/>
      <c r="R25" s="78"/>
      <c r="S25" s="78"/>
      <c r="T25" s="20"/>
      <c r="U25" s="20"/>
      <c r="V25" s="20"/>
      <c r="AC25" s="17"/>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row>
    <row r="26" spans="1:247" s="1" customFormat="1" ht="15" hidden="1">
      <c r="A26" s="191" t="s">
        <v>87</v>
      </c>
      <c r="B26" s="198"/>
      <c r="C26" s="198"/>
      <c r="D26" s="198"/>
      <c r="E26" s="198"/>
      <c r="F26" s="198"/>
      <c r="G26" s="198"/>
      <c r="H26" s="198"/>
      <c r="I26" s="199"/>
      <c r="J26" s="127">
        <v>0</v>
      </c>
      <c r="K26" s="127"/>
      <c r="L26" s="76"/>
      <c r="M26" s="77"/>
      <c r="N26" s="78"/>
      <c r="O26" s="78"/>
      <c r="P26" s="78"/>
      <c r="Q26" s="78"/>
      <c r="R26" s="78"/>
      <c r="S26" s="78"/>
      <c r="T26" s="20"/>
      <c r="U26" s="20"/>
      <c r="V26" s="20"/>
      <c r="AC26" s="17"/>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row>
    <row r="27" spans="1:247" s="1" customFormat="1" ht="15" hidden="1">
      <c r="A27" s="191" t="s">
        <v>88</v>
      </c>
      <c r="B27" s="198"/>
      <c r="C27" s="198"/>
      <c r="D27" s="198"/>
      <c r="E27" s="198"/>
      <c r="F27" s="198"/>
      <c r="G27" s="198"/>
      <c r="H27" s="198"/>
      <c r="I27" s="199"/>
      <c r="J27" s="104">
        <v>0</v>
      </c>
      <c r="K27" s="104"/>
      <c r="L27" s="76"/>
      <c r="M27" s="77"/>
      <c r="N27" s="78"/>
      <c r="O27" s="78"/>
      <c r="P27" s="78"/>
      <c r="Q27" s="78"/>
      <c r="R27" s="78"/>
      <c r="S27" s="78"/>
      <c r="T27" s="20"/>
      <c r="U27" s="20"/>
      <c r="V27" s="20"/>
      <c r="AC27" s="17"/>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row>
    <row r="28" spans="1:247" s="1" customFormat="1" ht="15" hidden="1">
      <c r="A28" s="191" t="s">
        <v>89</v>
      </c>
      <c r="B28" s="198"/>
      <c r="C28" s="198"/>
      <c r="D28" s="198"/>
      <c r="E28" s="198"/>
      <c r="F28" s="198"/>
      <c r="G28" s="198"/>
      <c r="H28" s="198"/>
      <c r="I28" s="199"/>
      <c r="J28" s="104">
        <v>0</v>
      </c>
      <c r="K28" s="104"/>
      <c r="L28" s="76"/>
      <c r="M28" s="77"/>
      <c r="N28" s="78"/>
      <c r="O28" s="78"/>
      <c r="P28" s="78"/>
      <c r="Q28" s="78"/>
      <c r="R28" s="78"/>
      <c r="S28" s="78"/>
      <c r="T28" s="20"/>
      <c r="U28" s="20"/>
      <c r="V28" s="20"/>
      <c r="AC28" s="17"/>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row>
    <row r="29" spans="1:247" s="2" customFormat="1" ht="15" hidden="1">
      <c r="A29" s="191"/>
      <c r="B29" s="198"/>
      <c r="C29" s="198"/>
      <c r="D29" s="198"/>
      <c r="E29" s="198"/>
      <c r="F29" s="198"/>
      <c r="G29" s="198"/>
      <c r="H29" s="198"/>
      <c r="I29" s="199"/>
      <c r="J29" s="80"/>
      <c r="K29" s="81"/>
      <c r="L29" s="68"/>
      <c r="M29" s="68"/>
      <c r="N29" s="69"/>
      <c r="O29" s="69"/>
      <c r="P29" s="69"/>
      <c r="Q29" s="69"/>
      <c r="R29" s="69"/>
      <c r="S29" s="69"/>
      <c r="T29" s="20"/>
      <c r="U29" s="20"/>
      <c r="V29" s="20"/>
      <c r="W29" s="1"/>
      <c r="X29" s="1"/>
      <c r="Y29" s="1"/>
      <c r="Z29" s="1"/>
      <c r="AA29" s="1"/>
      <c r="AB29" s="1"/>
      <c r="AC29" s="17"/>
      <c r="AD29" s="1"/>
      <c r="AE29" s="1"/>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2" customFormat="1" ht="15" hidden="1">
      <c r="A30" s="187" t="s">
        <v>107</v>
      </c>
      <c r="B30" s="188"/>
      <c r="C30" s="188"/>
      <c r="D30" s="188"/>
      <c r="E30" s="188"/>
      <c r="F30" s="188"/>
      <c r="G30" s="188"/>
      <c r="H30" s="188"/>
      <c r="I30" s="189"/>
      <c r="J30" s="190">
        <v>0</v>
      </c>
      <c r="K30" s="190"/>
      <c r="L30" s="68"/>
      <c r="M30" s="68"/>
      <c r="N30" s="69"/>
      <c r="O30" s="69"/>
      <c r="P30" s="69"/>
      <c r="Q30" s="69"/>
      <c r="R30" s="69"/>
      <c r="S30" s="69"/>
      <c r="T30" s="20"/>
      <c r="U30" s="20"/>
      <c r="V30" s="20"/>
      <c r="W30" s="1"/>
      <c r="X30" s="1"/>
      <c r="Y30" s="1"/>
      <c r="Z30" s="1"/>
      <c r="AA30" s="1"/>
      <c r="AB30" s="1"/>
      <c r="AC30" s="17"/>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 r="A31" s="218" t="s">
        <v>90</v>
      </c>
      <c r="B31" s="192"/>
      <c r="C31" s="192"/>
      <c r="D31" s="192"/>
      <c r="E31" s="192"/>
      <c r="F31" s="192"/>
      <c r="G31" s="192"/>
      <c r="H31" s="192"/>
      <c r="I31" s="193"/>
      <c r="J31" s="196">
        <v>0</v>
      </c>
      <c r="K31" s="197"/>
      <c r="L31" s="68"/>
      <c r="M31" s="68"/>
      <c r="N31" s="69"/>
      <c r="O31" s="69"/>
      <c r="P31" s="69"/>
      <c r="Q31" s="69"/>
      <c r="R31" s="69"/>
      <c r="S31" s="69"/>
      <c r="T31" s="20"/>
      <c r="U31" s="20"/>
      <c r="V31" s="20"/>
      <c r="W31" s="1"/>
      <c r="X31" s="1"/>
      <c r="Y31" s="1"/>
      <c r="Z31" s="1"/>
      <c r="AA31" s="1"/>
      <c r="AB31" s="1"/>
      <c r="AC31" s="17"/>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9.5" customHeight="1" hidden="1">
      <c r="A32" s="212"/>
      <c r="B32" s="213"/>
      <c r="C32" s="213"/>
      <c r="D32" s="213"/>
      <c r="E32" s="213"/>
      <c r="F32" s="213"/>
      <c r="G32" s="213"/>
      <c r="H32" s="213"/>
      <c r="I32" s="214"/>
      <c r="J32" s="215"/>
      <c r="K32" s="216"/>
      <c r="L32" s="217"/>
      <c r="M32" s="128"/>
      <c r="N32" s="128"/>
      <c r="O32" s="128"/>
      <c r="P32" s="128"/>
      <c r="Q32" s="128"/>
      <c r="R32" s="128"/>
      <c r="S32" s="128"/>
      <c r="T32" s="20"/>
      <c r="U32" s="20"/>
      <c r="V32" s="20"/>
      <c r="W32" s="1"/>
      <c r="X32" s="1"/>
      <c r="Y32" s="1"/>
      <c r="Z32" s="1"/>
      <c r="AA32" s="1"/>
      <c r="AB32" s="1"/>
      <c r="AC32" s="17"/>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15.75" thickBot="1">
      <c r="A33" s="34">
        <v>2</v>
      </c>
      <c r="B33" s="34"/>
      <c r="C33" s="34"/>
      <c r="D33" s="34"/>
      <c r="E33" s="34"/>
      <c r="F33" s="34"/>
      <c r="G33" s="34"/>
      <c r="H33" s="34"/>
      <c r="I33" s="34"/>
      <c r="J33" s="34"/>
      <c r="K33" s="34"/>
      <c r="L33" s="34"/>
      <c r="M33" s="34"/>
      <c r="N33" s="34"/>
      <c r="O33" s="34"/>
      <c r="P33" s="34"/>
      <c r="Q33" s="34"/>
      <c r="R33" s="34"/>
      <c r="S33" s="34"/>
      <c r="T33" s="34"/>
      <c r="U33" s="34"/>
      <c r="V33" s="23"/>
      <c r="W33" s="1"/>
      <c r="X33" s="1"/>
      <c r="Y33" s="1"/>
      <c r="Z33" s="1"/>
      <c r="AA33" s="1"/>
      <c r="AB33" s="27" t="s">
        <v>16</v>
      </c>
      <c r="AC33" s="1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2.75" customHeight="1" thickBot="1">
      <c r="A34" s="201" t="s">
        <v>22</v>
      </c>
      <c r="B34" s="203" t="s">
        <v>24</v>
      </c>
      <c r="C34" s="204"/>
      <c r="D34" s="204"/>
      <c r="E34" s="205"/>
      <c r="F34" s="34"/>
      <c r="G34" s="34"/>
      <c r="H34" s="4"/>
      <c r="I34" s="2" t="s">
        <v>112</v>
      </c>
      <c r="J34" s="34"/>
      <c r="K34" s="34"/>
      <c r="L34" s="34"/>
      <c r="M34" s="34"/>
      <c r="N34" s="34"/>
      <c r="O34" s="34"/>
      <c r="P34" s="34"/>
      <c r="Q34" s="34"/>
      <c r="R34" s="34"/>
      <c r="S34" s="34"/>
      <c r="T34" s="34"/>
      <c r="U34" s="34"/>
      <c r="V34" s="200"/>
      <c r="W34" s="200"/>
      <c r="X34" s="200"/>
      <c r="Y34" s="200"/>
      <c r="Z34" s="200"/>
      <c r="AA34" s="200"/>
      <c r="AB34" s="200"/>
      <c r="AC34" s="200"/>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75.75" thickBot="1">
      <c r="A35" s="202"/>
      <c r="B35" s="83" t="s">
        <v>45</v>
      </c>
      <c r="C35" s="83" t="s">
        <v>46</v>
      </c>
      <c r="D35" s="83" t="s">
        <v>91</v>
      </c>
      <c r="E35" s="83" t="s">
        <v>47</v>
      </c>
      <c r="F35" s="34"/>
      <c r="G35" s="34"/>
      <c r="H35" s="34"/>
      <c r="I35" s="34"/>
      <c r="J35" s="34"/>
      <c r="K35" s="34"/>
      <c r="L35" s="34"/>
      <c r="M35" s="34"/>
      <c r="N35" s="34"/>
      <c r="O35" s="34"/>
      <c r="P35" s="34"/>
      <c r="Q35" s="34"/>
      <c r="R35" s="34"/>
      <c r="S35" s="34"/>
      <c r="T35" s="34"/>
      <c r="U35" s="34"/>
      <c r="V35" s="96"/>
      <c r="W35" s="96"/>
      <c r="X35" s="96"/>
      <c r="Y35" s="96"/>
      <c r="Z35" s="96"/>
      <c r="AA35" s="96"/>
      <c r="AB35" s="96"/>
      <c r="AC35" s="96"/>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5.75" thickTop="1">
      <c r="A36" s="84" t="s">
        <v>19</v>
      </c>
      <c r="B36" s="85">
        <f>sumkred2</f>
        <v>1000000</v>
      </c>
      <c r="C36" s="85">
        <f aca="true" t="shared" si="0" ref="C36:C47">IF(data2=1,B36*(PROC2/36500)*30.42,B36*(PROC2/36000)*30)</f>
        <v>7860.861369863013</v>
      </c>
      <c r="D36" s="21">
        <f>IF($A36="1 міс.",$J$25*$J$6+$J$26*B36,0)+$J$17*sumkred2+$J$18+$J$19*sumkred2+$J$23+$J$27+J24*J6+J21</f>
        <v>5750</v>
      </c>
      <c r="E36" s="21">
        <f>IF(data2=2,C36+D36,IF(data2=1,IF(C36&gt;0,C36+D36+sumproplat2,0),IF(B36&gt;sumproplat2*2,sumproplat2,B36+C36+D36)))</f>
        <v>96944.19470319635</v>
      </c>
      <c r="F36" s="34"/>
      <c r="G36" s="34"/>
      <c r="H36" s="34"/>
      <c r="I36" s="34"/>
      <c r="J36" s="34"/>
      <c r="K36" s="34"/>
      <c r="L36" s="34"/>
      <c r="M36" s="34"/>
      <c r="N36" s="34"/>
      <c r="O36" s="34"/>
      <c r="P36" s="34"/>
      <c r="Q36" s="34"/>
      <c r="R36" s="34"/>
      <c r="S36" s="34"/>
      <c r="T36" s="34"/>
      <c r="U36" s="34"/>
      <c r="V36" s="97"/>
      <c r="W36" s="97"/>
      <c r="X36" s="97"/>
      <c r="Y36" s="97"/>
      <c r="Z36" s="97"/>
      <c r="AA36" s="97"/>
      <c r="AB36" s="97"/>
      <c r="AC36" s="97"/>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
      <c r="A37" s="84" t="s">
        <v>20</v>
      </c>
      <c r="B37" s="86">
        <f aca="true" t="shared" si="1" ref="B37:B47">IF(data2=1,IF((B36-sumproplat2)&gt;1,B36-sumproplat2,0),IF(B36-(sumproplat2-C36-D36)&gt;0,B36-(E36-C36-D36),0))</f>
        <v>916666.6666666666</v>
      </c>
      <c r="C37" s="86">
        <f t="shared" si="0"/>
        <v>7205.7895890410955</v>
      </c>
      <c r="D37" s="21">
        <f aca="true" t="shared" si="2" ref="D37:D47">IF($A37="1 міс.",$J$25*$J$6+$J$26*B37,0)+IF(B37-IF(data2=1,IF(C37&gt;0.001,C37+sumproplat2,0),IF(B37&gt;sumproplat2*2,sumproplat2,B37+C37))&lt;0,$J$28,0)</f>
        <v>0</v>
      </c>
      <c r="E37" s="21">
        <f aca="true" t="shared" si="3" ref="E37:E47">IF(data2=1,IF(C37&gt;0.001,C37+D37+sumproplat2,0),IF(B37&gt;sumproplat2*2,sumproplat2+D37,B37+C37+D37))</f>
        <v>90539.12292237443</v>
      </c>
      <c r="F37" s="34"/>
      <c r="G37" s="34"/>
      <c r="H37" s="34"/>
      <c r="I37" s="34"/>
      <c r="J37" s="34"/>
      <c r="K37" s="34"/>
      <c r="L37" s="34"/>
      <c r="M37" s="34"/>
      <c r="N37" s="34"/>
      <c r="O37" s="34"/>
      <c r="P37" s="34"/>
      <c r="Q37" s="34"/>
      <c r="R37" s="34"/>
      <c r="S37" s="34"/>
      <c r="T37" s="34"/>
      <c r="U37" s="34"/>
      <c r="V37" s="97"/>
      <c r="W37" s="97"/>
      <c r="X37" s="97"/>
      <c r="Y37" s="97"/>
      <c r="Z37" s="97"/>
      <c r="AA37" s="97"/>
      <c r="AB37" s="97"/>
      <c r="AC37" s="9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c r="A38" s="84" t="s">
        <v>21</v>
      </c>
      <c r="B38" s="86">
        <f t="shared" si="1"/>
        <v>833333.3333333333</v>
      </c>
      <c r="C38" s="86">
        <f t="shared" si="0"/>
        <v>6550.717808219179</v>
      </c>
      <c r="D38" s="21">
        <f>IF($A38="1 міс.",$J$25*$J$6+$J$26*B38,0)+IF(B38-IF(data2=1,IF(C38&gt;0.001,C38+sumproplat2,0),IF(B38&gt;sumproplat2*2,sumproplat2,B38+C38))&lt;0,$J$28,0)</f>
        <v>0</v>
      </c>
      <c r="E38" s="21">
        <f t="shared" si="3"/>
        <v>89884.05114155251</v>
      </c>
      <c r="F38" s="34"/>
      <c r="G38" s="34"/>
      <c r="H38" s="34"/>
      <c r="I38" s="34"/>
      <c r="J38" s="34"/>
      <c r="K38" s="34"/>
      <c r="L38" s="34"/>
      <c r="M38" s="34"/>
      <c r="N38" s="34"/>
      <c r="O38" s="34"/>
      <c r="P38" s="34"/>
      <c r="Q38" s="34"/>
      <c r="R38" s="34"/>
      <c r="S38" s="34"/>
      <c r="T38" s="34"/>
      <c r="U38" s="34"/>
      <c r="V38" s="97"/>
      <c r="W38" s="97"/>
      <c r="X38" s="97"/>
      <c r="Y38" s="97"/>
      <c r="Z38" s="97"/>
      <c r="AA38" s="97"/>
      <c r="AB38" s="97"/>
      <c r="AC38" s="97"/>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c r="A39" s="84" t="s">
        <v>92</v>
      </c>
      <c r="B39" s="86">
        <f t="shared" si="1"/>
        <v>749999.9999999999</v>
      </c>
      <c r="C39" s="86">
        <f t="shared" si="0"/>
        <v>5895.64602739726</v>
      </c>
      <c r="D39" s="21">
        <f t="shared" si="2"/>
        <v>0</v>
      </c>
      <c r="E39" s="21">
        <f t="shared" si="3"/>
        <v>89228.97936073059</v>
      </c>
      <c r="F39" s="34"/>
      <c r="G39" s="34"/>
      <c r="H39" s="34"/>
      <c r="I39" s="34"/>
      <c r="J39" s="34"/>
      <c r="K39" s="34"/>
      <c r="L39" s="34"/>
      <c r="M39" s="34"/>
      <c r="N39" s="34"/>
      <c r="O39" s="34"/>
      <c r="P39" s="34"/>
      <c r="Q39" s="34"/>
      <c r="R39" s="34"/>
      <c r="S39" s="34"/>
      <c r="T39" s="34"/>
      <c r="U39" s="34"/>
      <c r="V39" s="97"/>
      <c r="W39" s="97"/>
      <c r="X39" s="97"/>
      <c r="Y39" s="97"/>
      <c r="Z39" s="97"/>
      <c r="AA39" s="97"/>
      <c r="AB39" s="97"/>
      <c r="AC39" s="97"/>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c r="A40" s="84" t="s">
        <v>93</v>
      </c>
      <c r="B40" s="86">
        <f t="shared" si="1"/>
        <v>666666.6666666665</v>
      </c>
      <c r="C40" s="86">
        <f t="shared" si="0"/>
        <v>5240.574246575342</v>
      </c>
      <c r="D40" s="21">
        <f t="shared" si="2"/>
        <v>0</v>
      </c>
      <c r="E40" s="21">
        <f t="shared" si="3"/>
        <v>88573.90757990867</v>
      </c>
      <c r="F40" s="34"/>
      <c r="G40" s="34"/>
      <c r="H40" s="34"/>
      <c r="I40" s="34"/>
      <c r="J40" s="34"/>
      <c r="K40" s="34"/>
      <c r="L40" s="34"/>
      <c r="M40" s="34"/>
      <c r="N40" s="34"/>
      <c r="O40" s="34"/>
      <c r="P40" s="34"/>
      <c r="Q40" s="34"/>
      <c r="R40" s="34"/>
      <c r="S40" s="34"/>
      <c r="T40" s="34"/>
      <c r="U40" s="34"/>
      <c r="V40" s="97"/>
      <c r="W40" s="97"/>
      <c r="X40" s="97"/>
      <c r="Y40" s="97"/>
      <c r="Z40" s="97"/>
      <c r="AA40" s="97"/>
      <c r="AB40" s="97"/>
      <c r="AC40" s="97"/>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c r="A41" s="84" t="s">
        <v>94</v>
      </c>
      <c r="B41" s="86">
        <f t="shared" si="1"/>
        <v>583333.3333333331</v>
      </c>
      <c r="C41" s="86">
        <f t="shared" si="0"/>
        <v>4585.502465753423</v>
      </c>
      <c r="D41" s="21">
        <f t="shared" si="2"/>
        <v>0</v>
      </c>
      <c r="E41" s="21">
        <f t="shared" si="3"/>
        <v>87918.83579908675</v>
      </c>
      <c r="F41" s="34"/>
      <c r="G41" s="34"/>
      <c r="H41" s="34"/>
      <c r="I41" s="34"/>
      <c r="J41" s="34"/>
      <c r="K41" s="34"/>
      <c r="L41" s="34"/>
      <c r="M41" s="34"/>
      <c r="N41" s="34"/>
      <c r="O41" s="34"/>
      <c r="P41" s="34"/>
      <c r="Q41" s="34"/>
      <c r="R41" s="34"/>
      <c r="S41" s="34"/>
      <c r="T41" s="34"/>
      <c r="U41" s="34"/>
      <c r="V41" s="97"/>
      <c r="W41" s="97"/>
      <c r="X41" s="97"/>
      <c r="Y41" s="97"/>
      <c r="Z41" s="97"/>
      <c r="AA41" s="97"/>
      <c r="AB41" s="97"/>
      <c r="AC41" s="97"/>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4.25" customHeight="1">
      <c r="A42" s="84" t="s">
        <v>95</v>
      </c>
      <c r="B42" s="86">
        <f t="shared" si="1"/>
        <v>499999.9999999998</v>
      </c>
      <c r="C42" s="86">
        <f t="shared" si="0"/>
        <v>3930.430684931506</v>
      </c>
      <c r="D42" s="21">
        <f t="shared" si="2"/>
        <v>0</v>
      </c>
      <c r="E42" s="21">
        <f t="shared" si="3"/>
        <v>87263.76401826483</v>
      </c>
      <c r="F42" s="34"/>
      <c r="G42" s="34"/>
      <c r="H42" s="34"/>
      <c r="I42" s="34"/>
      <c r="J42" s="34"/>
      <c r="K42" s="34"/>
      <c r="L42" s="34"/>
      <c r="M42" s="34"/>
      <c r="N42" s="34"/>
      <c r="O42" s="34"/>
      <c r="P42" s="34"/>
      <c r="Q42" s="34"/>
      <c r="R42" s="34"/>
      <c r="S42" s="34"/>
      <c r="T42" s="34"/>
      <c r="U42" s="34"/>
      <c r="V42" s="97"/>
      <c r="W42" s="97"/>
      <c r="X42" s="97"/>
      <c r="Y42" s="97"/>
      <c r="Z42" s="97"/>
      <c r="AA42" s="97"/>
      <c r="AB42" s="97"/>
      <c r="AC42" s="97"/>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c r="A43" s="84" t="s">
        <v>96</v>
      </c>
      <c r="B43" s="86">
        <f t="shared" si="1"/>
        <v>416666.6666666665</v>
      </c>
      <c r="C43" s="86">
        <f t="shared" si="0"/>
        <v>3275.358904109588</v>
      </c>
      <c r="D43" s="21">
        <f t="shared" si="2"/>
        <v>0</v>
      </c>
      <c r="E43" s="21">
        <f t="shared" si="3"/>
        <v>86608.69223744291</v>
      </c>
      <c r="F43" s="34"/>
      <c r="G43" s="34"/>
      <c r="H43" s="34"/>
      <c r="I43" s="34"/>
      <c r="J43" s="34"/>
      <c r="K43" s="34"/>
      <c r="L43" s="34"/>
      <c r="M43" s="34"/>
      <c r="N43" s="34"/>
      <c r="O43" s="34"/>
      <c r="P43" s="34"/>
      <c r="Q43" s="34"/>
      <c r="R43" s="34"/>
      <c r="S43" s="34"/>
      <c r="T43" s="34"/>
      <c r="U43" s="34"/>
      <c r="V43" s="97"/>
      <c r="W43" s="97"/>
      <c r="X43" s="97"/>
      <c r="Y43" s="97"/>
      <c r="Z43" s="97"/>
      <c r="AA43" s="97"/>
      <c r="AB43" s="97"/>
      <c r="AC43" s="97"/>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c r="A44" s="84" t="s">
        <v>97</v>
      </c>
      <c r="B44" s="86">
        <f t="shared" si="1"/>
        <v>333333.3333333332</v>
      </c>
      <c r="C44" s="86">
        <f t="shared" si="0"/>
        <v>2620.2871232876705</v>
      </c>
      <c r="D44" s="21">
        <f t="shared" si="2"/>
        <v>0</v>
      </c>
      <c r="E44" s="21">
        <f t="shared" si="3"/>
        <v>85953.62045662099</v>
      </c>
      <c r="F44" s="34"/>
      <c r="G44" s="34"/>
      <c r="H44" s="34"/>
      <c r="I44" s="34"/>
      <c r="J44" s="34"/>
      <c r="K44" s="34"/>
      <c r="L44" s="34"/>
      <c r="M44" s="34"/>
      <c r="N44" s="34"/>
      <c r="O44" s="34"/>
      <c r="P44" s="34"/>
      <c r="Q44" s="34"/>
      <c r="R44" s="34"/>
      <c r="S44" s="34"/>
      <c r="T44" s="34"/>
      <c r="U44" s="34"/>
      <c r="V44" s="97"/>
      <c r="W44" s="97"/>
      <c r="X44" s="97"/>
      <c r="Y44" s="97"/>
      <c r="Z44" s="97"/>
      <c r="AA44" s="97"/>
      <c r="AB44" s="97"/>
      <c r="AC44" s="97"/>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c r="A45" s="84" t="s">
        <v>98</v>
      </c>
      <c r="B45" s="86">
        <f t="shared" si="1"/>
        <v>249999.99999999988</v>
      </c>
      <c r="C45" s="86">
        <f t="shared" si="0"/>
        <v>1965.2153424657527</v>
      </c>
      <c r="D45" s="21">
        <f t="shared" si="2"/>
        <v>0</v>
      </c>
      <c r="E45" s="21">
        <f t="shared" si="3"/>
        <v>85298.54867579909</v>
      </c>
      <c r="F45" s="34"/>
      <c r="G45" s="34"/>
      <c r="H45" s="34"/>
      <c r="I45" s="34"/>
      <c r="J45" s="34"/>
      <c r="K45" s="34"/>
      <c r="L45" s="34"/>
      <c r="M45" s="34"/>
      <c r="N45" s="34"/>
      <c r="O45" s="34"/>
      <c r="P45" s="34"/>
      <c r="Q45" s="34"/>
      <c r="R45" s="34"/>
      <c r="S45" s="34"/>
      <c r="T45" s="34"/>
      <c r="U45" s="34"/>
      <c r="V45" s="97"/>
      <c r="W45" s="97"/>
      <c r="X45" s="97"/>
      <c r="Y45" s="97"/>
      <c r="Z45" s="97"/>
      <c r="AA45" s="97"/>
      <c r="AB45" s="97"/>
      <c r="AC45" s="97"/>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c r="A46" s="84" t="s">
        <v>99</v>
      </c>
      <c r="B46" s="86">
        <f t="shared" si="1"/>
        <v>166666.66666666657</v>
      </c>
      <c r="C46" s="86">
        <f t="shared" si="0"/>
        <v>1310.143561643835</v>
      </c>
      <c r="D46" s="21">
        <f t="shared" si="2"/>
        <v>0</v>
      </c>
      <c r="E46" s="21">
        <f t="shared" si="3"/>
        <v>84643.47689497717</v>
      </c>
      <c r="F46" s="34"/>
      <c r="G46" s="34"/>
      <c r="H46" s="34"/>
      <c r="I46" s="34"/>
      <c r="J46" s="34"/>
      <c r="K46" s="34"/>
      <c r="L46" s="34"/>
      <c r="M46" s="34"/>
      <c r="N46" s="34"/>
      <c r="O46" s="34"/>
      <c r="P46" s="34"/>
      <c r="Q46" s="34"/>
      <c r="R46" s="34"/>
      <c r="S46" s="34"/>
      <c r="T46" s="34"/>
      <c r="U46" s="34"/>
      <c r="V46" s="97"/>
      <c r="W46" s="97"/>
      <c r="X46" s="97"/>
      <c r="Y46" s="97"/>
      <c r="Z46" s="97"/>
      <c r="AA46" s="97"/>
      <c r="AB46" s="97"/>
      <c r="AC46" s="97"/>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c r="A47" s="84" t="s">
        <v>69</v>
      </c>
      <c r="B47" s="86">
        <f t="shared" si="1"/>
        <v>83333.33333333324</v>
      </c>
      <c r="C47" s="86">
        <f t="shared" si="0"/>
        <v>655.0717808219172</v>
      </c>
      <c r="D47" s="21">
        <f t="shared" si="2"/>
        <v>0</v>
      </c>
      <c r="E47" s="21">
        <f t="shared" si="3"/>
        <v>83988.40511415525</v>
      </c>
      <c r="F47" s="34"/>
      <c r="G47" s="34"/>
      <c r="H47" s="34"/>
      <c r="I47" s="34"/>
      <c r="J47" s="34"/>
      <c r="K47" s="34"/>
      <c r="L47" s="34"/>
      <c r="M47" s="34"/>
      <c r="N47" s="34"/>
      <c r="O47" s="34"/>
      <c r="P47" s="34"/>
      <c r="Q47" s="34"/>
      <c r="R47" s="34"/>
      <c r="S47" s="34"/>
      <c r="T47" s="34"/>
      <c r="U47" s="34"/>
      <c r="V47" s="97"/>
      <c r="W47" s="97"/>
      <c r="X47" s="97"/>
      <c r="Y47" s="97"/>
      <c r="Z47" s="97"/>
      <c r="AA47" s="97"/>
      <c r="AB47" s="97"/>
      <c r="AC47" s="9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75" thickBot="1">
      <c r="A48" s="87" t="s">
        <v>23</v>
      </c>
      <c r="B48" s="88"/>
      <c r="C48" s="89">
        <f>SUM(C36:C47)</f>
        <v>51095.59890410958</v>
      </c>
      <c r="D48" s="90">
        <f>SUM(D36:D47)</f>
        <v>5750</v>
      </c>
      <c r="E48" s="90">
        <f>SUM(E36:E47)</f>
        <v>1056845.5989041096</v>
      </c>
      <c r="F48" s="34"/>
      <c r="G48" s="34"/>
      <c r="H48" s="34"/>
      <c r="I48" s="34"/>
      <c r="J48" s="34"/>
      <c r="K48" s="34"/>
      <c r="L48" s="34"/>
      <c r="M48" s="34"/>
      <c r="N48" s="34"/>
      <c r="O48" s="34"/>
      <c r="P48" s="34"/>
      <c r="Q48" s="34"/>
      <c r="R48" s="34"/>
      <c r="S48" s="34"/>
      <c r="T48" s="34"/>
      <c r="U48" s="34"/>
      <c r="V48" s="6"/>
      <c r="W48" s="6"/>
      <c r="X48" s="5"/>
      <c r="Y48" s="5"/>
      <c r="Z48" s="6"/>
      <c r="AA48" s="6"/>
      <c r="AB48" s="5"/>
      <c r="AC48" s="5"/>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2.75" customHeight="1" hidden="1" thickBot="1">
      <c r="A49" s="201" t="s">
        <v>22</v>
      </c>
      <c r="B49" s="203" t="s">
        <v>31</v>
      </c>
      <c r="C49" s="204"/>
      <c r="D49" s="205"/>
      <c r="E49" s="82"/>
      <c r="F49" s="34"/>
      <c r="G49" s="34"/>
      <c r="H49" s="34"/>
      <c r="I49" s="34"/>
      <c r="J49" s="34"/>
      <c r="K49" s="34"/>
      <c r="L49" s="34"/>
      <c r="M49" s="34"/>
      <c r="N49" s="34"/>
      <c r="O49" s="34"/>
      <c r="P49" s="34"/>
      <c r="Q49" s="34"/>
      <c r="R49" s="34"/>
      <c r="S49" s="34"/>
      <c r="T49" s="34"/>
      <c r="U49" s="34"/>
      <c r="V49" s="200"/>
      <c r="W49" s="200"/>
      <c r="X49" s="200"/>
      <c r="Y49" s="200"/>
      <c r="Z49" s="200"/>
      <c r="AA49" s="200"/>
      <c r="AB49" s="200"/>
      <c r="AC49" s="200"/>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75.75" customHeight="1" hidden="1" thickBot="1">
      <c r="A50" s="202"/>
      <c r="B50" s="83" t="s">
        <v>45</v>
      </c>
      <c r="C50" s="83" t="s">
        <v>46</v>
      </c>
      <c r="D50" s="83" t="s">
        <v>91</v>
      </c>
      <c r="E50" s="92" t="s">
        <v>47</v>
      </c>
      <c r="F50" s="34"/>
      <c r="G50" s="34"/>
      <c r="H50" s="34"/>
      <c r="I50" s="34"/>
      <c r="J50" s="34"/>
      <c r="K50" s="34"/>
      <c r="L50" s="34"/>
      <c r="M50" s="34"/>
      <c r="N50" s="34"/>
      <c r="O50" s="34"/>
      <c r="P50" s="34"/>
      <c r="Q50" s="34"/>
      <c r="R50" s="34"/>
      <c r="S50" s="34"/>
      <c r="T50" s="34"/>
      <c r="U50" s="34"/>
      <c r="V50" s="96"/>
      <c r="W50" s="96"/>
      <c r="X50" s="96"/>
      <c r="Y50" s="96"/>
      <c r="Z50" s="96"/>
      <c r="AA50" s="96"/>
      <c r="AB50" s="96"/>
      <c r="AC50" s="96"/>
      <c r="AD50" s="95"/>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customHeight="1" hidden="1">
      <c r="A51" s="84" t="s">
        <v>19</v>
      </c>
      <c r="B51" s="86">
        <f>IF(data2=1,IF((Z47-sumproplat2)&gt;1,Z47-sumproplat2,0),IF(Z47-(sumproplat2-AA47-AB47)&gt;0,Z47-(AC47-AA47-AB47),0))</f>
        <v>0</v>
      </c>
      <c r="C51" s="86">
        <f aca="true" t="shared" si="4" ref="C51:C62">IF(data2=1,B51*(PROC2/36500)*30.42,B51*(PROC2/36000)*30)</f>
        <v>0</v>
      </c>
      <c r="D51" s="21">
        <f aca="true" t="shared" si="5" ref="D51:D62">IF(AND($A51="1 міс.",B51&gt;0),$J$25*$J$6+$J$26*B51,0)+IF(B51-IF(data2=1,IF(C51&gt;0.001,C51+sumproplat2,0),IF(B51&gt;sumproplat2*2,sumproplat2,B51+C51))&lt;0,$J$28,0)</f>
        <v>0</v>
      </c>
      <c r="E51" s="93">
        <f aca="true" t="shared" si="6" ref="E51:E62">IF(data2=1,IF(C51&gt;0.001,C51+D51+sumproplat2,0),IF(B51&gt;sumproplat2*2,sumproplat2+D51,B51+C51+D51))</f>
        <v>0</v>
      </c>
      <c r="F51" s="34"/>
      <c r="G51" s="34"/>
      <c r="H51" s="34"/>
      <c r="I51" s="34"/>
      <c r="J51" s="34"/>
      <c r="K51" s="34"/>
      <c r="L51" s="34"/>
      <c r="M51" s="34"/>
      <c r="N51" s="34"/>
      <c r="O51" s="34"/>
      <c r="P51" s="34"/>
      <c r="Q51" s="34"/>
      <c r="R51" s="34"/>
      <c r="S51" s="34"/>
      <c r="T51" s="34"/>
      <c r="U51" s="34"/>
      <c r="V51" s="97"/>
      <c r="W51" s="97"/>
      <c r="X51" s="97"/>
      <c r="Y51" s="97"/>
      <c r="Z51" s="97"/>
      <c r="AA51" s="97"/>
      <c r="AB51" s="97"/>
      <c r="AC51" s="97"/>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customHeight="1" hidden="1">
      <c r="A52" s="84" t="s">
        <v>20</v>
      </c>
      <c r="B52" s="86">
        <f aca="true" t="shared" si="7" ref="B52:B62">IF(data2=1,IF((B51-sumproplat2)&gt;1,B51-sumproplat2,0),IF(B51-(sumproplat2-C51-D51)&gt;0,B51-(E51-C51-D51),0))</f>
        <v>0</v>
      </c>
      <c r="C52" s="86">
        <f t="shared" si="4"/>
        <v>0</v>
      </c>
      <c r="D52" s="21">
        <f t="shared" si="5"/>
        <v>0</v>
      </c>
      <c r="E52" s="93">
        <f t="shared" si="6"/>
        <v>0</v>
      </c>
      <c r="F52" s="34"/>
      <c r="G52" s="34"/>
      <c r="H52" s="34"/>
      <c r="I52" s="34"/>
      <c r="J52" s="34"/>
      <c r="K52" s="34"/>
      <c r="L52" s="34"/>
      <c r="M52" s="34"/>
      <c r="N52" s="34"/>
      <c r="O52" s="34"/>
      <c r="P52" s="34"/>
      <c r="Q52" s="34"/>
      <c r="R52" s="34"/>
      <c r="S52" s="34"/>
      <c r="T52" s="34"/>
      <c r="U52" s="34"/>
      <c r="V52" s="97"/>
      <c r="W52" s="97"/>
      <c r="X52" s="97"/>
      <c r="Y52" s="97"/>
      <c r="Z52" s="97"/>
      <c r="AA52" s="97"/>
      <c r="AB52" s="97"/>
      <c r="AC52" s="97"/>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customHeight="1" hidden="1">
      <c r="A53" s="84" t="s">
        <v>21</v>
      </c>
      <c r="B53" s="86">
        <f t="shared" si="7"/>
        <v>0</v>
      </c>
      <c r="C53" s="86">
        <f t="shared" si="4"/>
        <v>0</v>
      </c>
      <c r="D53" s="21">
        <f t="shared" si="5"/>
        <v>0</v>
      </c>
      <c r="E53" s="93">
        <f t="shared" si="6"/>
        <v>0</v>
      </c>
      <c r="F53" s="34"/>
      <c r="G53" s="34"/>
      <c r="H53" s="34"/>
      <c r="I53" s="34"/>
      <c r="J53" s="34"/>
      <c r="K53" s="34"/>
      <c r="L53" s="34"/>
      <c r="M53" s="34"/>
      <c r="N53" s="34"/>
      <c r="O53" s="34"/>
      <c r="P53" s="34"/>
      <c r="Q53" s="34"/>
      <c r="R53" s="34"/>
      <c r="S53" s="34"/>
      <c r="T53" s="34"/>
      <c r="U53" s="34"/>
      <c r="V53" s="97"/>
      <c r="W53" s="97"/>
      <c r="X53" s="97"/>
      <c r="Y53" s="97"/>
      <c r="Z53" s="97"/>
      <c r="AA53" s="97"/>
      <c r="AB53" s="97"/>
      <c r="AC53" s="97"/>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customHeight="1" hidden="1">
      <c r="A54" s="84" t="s">
        <v>92</v>
      </c>
      <c r="B54" s="86">
        <f t="shared" si="7"/>
        <v>0</v>
      </c>
      <c r="C54" s="86">
        <f t="shared" si="4"/>
        <v>0</v>
      </c>
      <c r="D54" s="21">
        <f t="shared" si="5"/>
        <v>0</v>
      </c>
      <c r="E54" s="93">
        <f t="shared" si="6"/>
        <v>0</v>
      </c>
      <c r="F54" s="34"/>
      <c r="G54" s="34"/>
      <c r="H54" s="34"/>
      <c r="I54" s="34"/>
      <c r="J54" s="34"/>
      <c r="K54" s="34"/>
      <c r="L54" s="34"/>
      <c r="M54" s="34"/>
      <c r="N54" s="34"/>
      <c r="O54" s="34"/>
      <c r="P54" s="34"/>
      <c r="Q54" s="34"/>
      <c r="R54" s="34"/>
      <c r="S54" s="34"/>
      <c r="T54" s="34"/>
      <c r="U54" s="34"/>
      <c r="V54" s="97"/>
      <c r="W54" s="97"/>
      <c r="X54" s="97"/>
      <c r="Y54" s="97"/>
      <c r="Z54" s="97"/>
      <c r="AA54" s="97"/>
      <c r="AB54" s="97"/>
      <c r="AC54" s="97"/>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customHeight="1" hidden="1">
      <c r="A55" s="84" t="s">
        <v>93</v>
      </c>
      <c r="B55" s="86">
        <f t="shared" si="7"/>
        <v>0</v>
      </c>
      <c r="C55" s="86">
        <f t="shared" si="4"/>
        <v>0</v>
      </c>
      <c r="D55" s="21">
        <f t="shared" si="5"/>
        <v>0</v>
      </c>
      <c r="E55" s="93">
        <f t="shared" si="6"/>
        <v>0</v>
      </c>
      <c r="F55" s="34"/>
      <c r="G55" s="34"/>
      <c r="H55" s="34"/>
      <c r="I55" s="34"/>
      <c r="J55" s="34"/>
      <c r="K55" s="34"/>
      <c r="L55" s="34"/>
      <c r="M55" s="34"/>
      <c r="N55" s="34"/>
      <c r="O55" s="34"/>
      <c r="P55" s="34"/>
      <c r="Q55" s="34"/>
      <c r="R55" s="34"/>
      <c r="S55" s="34"/>
      <c r="T55" s="34"/>
      <c r="U55" s="34"/>
      <c r="V55" s="97"/>
      <c r="W55" s="97"/>
      <c r="X55" s="97"/>
      <c r="Y55" s="97"/>
      <c r="Z55" s="97"/>
      <c r="AA55" s="97"/>
      <c r="AB55" s="97"/>
      <c r="AC55" s="97"/>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customHeight="1" hidden="1">
      <c r="A56" s="84" t="s">
        <v>94</v>
      </c>
      <c r="B56" s="86">
        <f t="shared" si="7"/>
        <v>0</v>
      </c>
      <c r="C56" s="86">
        <f t="shared" si="4"/>
        <v>0</v>
      </c>
      <c r="D56" s="21">
        <f t="shared" si="5"/>
        <v>0</v>
      </c>
      <c r="E56" s="93">
        <f t="shared" si="6"/>
        <v>0</v>
      </c>
      <c r="F56" s="34"/>
      <c r="G56" s="34"/>
      <c r="H56" s="34"/>
      <c r="I56" s="34"/>
      <c r="J56" s="34"/>
      <c r="K56" s="34"/>
      <c r="L56" s="34"/>
      <c r="M56" s="34"/>
      <c r="N56" s="34"/>
      <c r="O56" s="34"/>
      <c r="P56" s="34"/>
      <c r="Q56" s="34"/>
      <c r="R56" s="34"/>
      <c r="S56" s="34"/>
      <c r="T56" s="34"/>
      <c r="U56" s="34"/>
      <c r="V56" s="97"/>
      <c r="W56" s="97"/>
      <c r="X56" s="97"/>
      <c r="Y56" s="97"/>
      <c r="Z56" s="97"/>
      <c r="AA56" s="97"/>
      <c r="AB56" s="97"/>
      <c r="AC56" s="97"/>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customHeight="1" hidden="1">
      <c r="A57" s="84" t="s">
        <v>95</v>
      </c>
      <c r="B57" s="86">
        <f t="shared" si="7"/>
        <v>0</v>
      </c>
      <c r="C57" s="86">
        <f t="shared" si="4"/>
        <v>0</v>
      </c>
      <c r="D57" s="21">
        <f t="shared" si="5"/>
        <v>0</v>
      </c>
      <c r="E57" s="93">
        <f t="shared" si="6"/>
        <v>0</v>
      </c>
      <c r="F57" s="34"/>
      <c r="G57" s="34"/>
      <c r="H57" s="34"/>
      <c r="I57" s="34"/>
      <c r="J57" s="34"/>
      <c r="K57" s="34"/>
      <c r="L57" s="34"/>
      <c r="M57" s="34"/>
      <c r="N57" s="34"/>
      <c r="O57" s="34"/>
      <c r="P57" s="34"/>
      <c r="Q57" s="34"/>
      <c r="R57" s="34"/>
      <c r="S57" s="34"/>
      <c r="T57" s="34"/>
      <c r="U57" s="34"/>
      <c r="V57" s="97"/>
      <c r="W57" s="97"/>
      <c r="X57" s="97"/>
      <c r="Y57" s="97"/>
      <c r="Z57" s="97"/>
      <c r="AA57" s="97"/>
      <c r="AB57" s="97"/>
      <c r="AC57" s="9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customHeight="1" hidden="1">
      <c r="A58" s="84" t="s">
        <v>96</v>
      </c>
      <c r="B58" s="86">
        <f t="shared" si="7"/>
        <v>0</v>
      </c>
      <c r="C58" s="86">
        <f t="shared" si="4"/>
        <v>0</v>
      </c>
      <c r="D58" s="21">
        <f t="shared" si="5"/>
        <v>0</v>
      </c>
      <c r="E58" s="93">
        <f t="shared" si="6"/>
        <v>0</v>
      </c>
      <c r="F58" s="34"/>
      <c r="G58" s="34"/>
      <c r="H58" s="34"/>
      <c r="I58" s="34"/>
      <c r="J58" s="34"/>
      <c r="K58" s="34"/>
      <c r="L58" s="34"/>
      <c r="M58" s="34"/>
      <c r="N58" s="34"/>
      <c r="O58" s="34"/>
      <c r="P58" s="34"/>
      <c r="Q58" s="34"/>
      <c r="R58" s="34"/>
      <c r="S58" s="34"/>
      <c r="T58" s="34"/>
      <c r="U58" s="34"/>
      <c r="V58" s="97"/>
      <c r="W58" s="97"/>
      <c r="X58" s="97"/>
      <c r="Y58" s="97"/>
      <c r="Z58" s="97"/>
      <c r="AA58" s="97"/>
      <c r="AB58" s="97"/>
      <c r="AC58" s="97"/>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customHeight="1" hidden="1">
      <c r="A59" s="84" t="s">
        <v>97</v>
      </c>
      <c r="B59" s="86">
        <f t="shared" si="7"/>
        <v>0</v>
      </c>
      <c r="C59" s="86">
        <f t="shared" si="4"/>
        <v>0</v>
      </c>
      <c r="D59" s="21">
        <f t="shared" si="5"/>
        <v>0</v>
      </c>
      <c r="E59" s="93">
        <f t="shared" si="6"/>
        <v>0</v>
      </c>
      <c r="F59" s="34"/>
      <c r="G59" s="34"/>
      <c r="H59" s="34"/>
      <c r="I59" s="34"/>
      <c r="J59" s="34"/>
      <c r="K59" s="34"/>
      <c r="L59" s="34"/>
      <c r="M59" s="34"/>
      <c r="N59" s="34"/>
      <c r="O59" s="34"/>
      <c r="P59" s="34"/>
      <c r="Q59" s="34"/>
      <c r="R59" s="34"/>
      <c r="S59" s="34"/>
      <c r="T59" s="34"/>
      <c r="U59" s="34"/>
      <c r="V59" s="97"/>
      <c r="W59" s="97"/>
      <c r="X59" s="97"/>
      <c r="Y59" s="97"/>
      <c r="Z59" s="97"/>
      <c r="AA59" s="97"/>
      <c r="AB59" s="97"/>
      <c r="AC59" s="97"/>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customHeight="1" hidden="1">
      <c r="A60" s="84" t="s">
        <v>98</v>
      </c>
      <c r="B60" s="86">
        <f t="shared" si="7"/>
        <v>0</v>
      </c>
      <c r="C60" s="86">
        <f t="shared" si="4"/>
        <v>0</v>
      </c>
      <c r="D60" s="21">
        <f t="shared" si="5"/>
        <v>0</v>
      </c>
      <c r="E60" s="93">
        <f t="shared" si="6"/>
        <v>0</v>
      </c>
      <c r="F60" s="34"/>
      <c r="G60" s="34"/>
      <c r="H60" s="34"/>
      <c r="I60" s="34"/>
      <c r="J60" s="34"/>
      <c r="K60" s="34"/>
      <c r="L60" s="34"/>
      <c r="M60" s="34"/>
      <c r="N60" s="34"/>
      <c r="O60" s="34"/>
      <c r="P60" s="34"/>
      <c r="Q60" s="34"/>
      <c r="R60" s="34"/>
      <c r="S60" s="34"/>
      <c r="T60" s="34"/>
      <c r="U60" s="34"/>
      <c r="V60" s="97"/>
      <c r="W60" s="97"/>
      <c r="X60" s="97"/>
      <c r="Y60" s="97"/>
      <c r="Z60" s="97"/>
      <c r="AA60" s="97"/>
      <c r="AB60" s="97"/>
      <c r="AC60" s="97"/>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customHeight="1" hidden="1">
      <c r="A61" s="84" t="s">
        <v>99</v>
      </c>
      <c r="B61" s="86">
        <f t="shared" si="7"/>
        <v>0</v>
      </c>
      <c r="C61" s="86">
        <f t="shared" si="4"/>
        <v>0</v>
      </c>
      <c r="D61" s="21">
        <f t="shared" si="5"/>
        <v>0</v>
      </c>
      <c r="E61" s="93">
        <f t="shared" si="6"/>
        <v>0</v>
      </c>
      <c r="F61" s="34"/>
      <c r="G61" s="34"/>
      <c r="H61" s="34"/>
      <c r="I61" s="34"/>
      <c r="J61" s="34"/>
      <c r="K61" s="34"/>
      <c r="L61" s="34"/>
      <c r="M61" s="34"/>
      <c r="N61" s="34"/>
      <c r="O61" s="34"/>
      <c r="P61" s="34"/>
      <c r="Q61" s="34"/>
      <c r="R61" s="34"/>
      <c r="S61" s="34"/>
      <c r="T61" s="34"/>
      <c r="U61" s="34"/>
      <c r="V61" s="97"/>
      <c r="W61" s="97"/>
      <c r="X61" s="97"/>
      <c r="Y61" s="97"/>
      <c r="Z61" s="97"/>
      <c r="AA61" s="97"/>
      <c r="AB61" s="97"/>
      <c r="AC61" s="97"/>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customHeight="1" hidden="1">
      <c r="A62" s="84" t="s">
        <v>69</v>
      </c>
      <c r="B62" s="86">
        <f t="shared" si="7"/>
        <v>0</v>
      </c>
      <c r="C62" s="86">
        <f t="shared" si="4"/>
        <v>0</v>
      </c>
      <c r="D62" s="21">
        <f t="shared" si="5"/>
        <v>0</v>
      </c>
      <c r="E62" s="93">
        <f t="shared" si="6"/>
        <v>0</v>
      </c>
      <c r="F62" s="34"/>
      <c r="G62" s="34"/>
      <c r="H62" s="34"/>
      <c r="I62" s="34"/>
      <c r="J62" s="34"/>
      <c r="K62" s="34"/>
      <c r="L62" s="34"/>
      <c r="M62" s="34"/>
      <c r="N62" s="34"/>
      <c r="O62" s="34"/>
      <c r="P62" s="34"/>
      <c r="Q62" s="34"/>
      <c r="R62" s="34"/>
      <c r="S62" s="34"/>
      <c r="T62" s="34"/>
      <c r="U62" s="34"/>
      <c r="V62" s="97"/>
      <c r="W62" s="97"/>
      <c r="X62" s="97"/>
      <c r="Y62" s="97"/>
      <c r="Z62" s="97"/>
      <c r="AA62" s="97"/>
      <c r="AB62" s="97"/>
      <c r="AC62" s="97"/>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75" customHeight="1" hidden="1" thickBot="1">
      <c r="A63" s="87" t="s">
        <v>23</v>
      </c>
      <c r="B63" s="88"/>
      <c r="C63" s="89">
        <f>SUM(C51:C62)</f>
        <v>0</v>
      </c>
      <c r="D63" s="90">
        <f>SUM(D51:D62)</f>
        <v>0</v>
      </c>
      <c r="E63" s="94">
        <f>SUM(E51:E62)</f>
        <v>0</v>
      </c>
      <c r="F63" s="34"/>
      <c r="G63" s="34"/>
      <c r="H63" s="34"/>
      <c r="I63" s="34"/>
      <c r="J63" s="34"/>
      <c r="K63" s="34"/>
      <c r="L63" s="34"/>
      <c r="M63" s="34"/>
      <c r="N63" s="34"/>
      <c r="O63" s="34"/>
      <c r="P63" s="34"/>
      <c r="Q63" s="34"/>
      <c r="R63" s="34"/>
      <c r="S63" s="34"/>
      <c r="T63" s="34"/>
      <c r="U63" s="34"/>
      <c r="V63" s="6"/>
      <c r="W63" s="6"/>
      <c r="X63" s="5"/>
      <c r="Y63" s="5"/>
      <c r="Z63" s="6"/>
      <c r="AA63" s="6"/>
      <c r="AB63" s="5"/>
      <c r="AC63" s="5"/>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2.75" customHeight="1" hidden="1" thickBot="1">
      <c r="A64" s="201" t="s">
        <v>22</v>
      </c>
      <c r="B64" s="203" t="s">
        <v>38</v>
      </c>
      <c r="C64" s="204"/>
      <c r="D64" s="204"/>
      <c r="E64" s="204"/>
      <c r="F64" s="34"/>
      <c r="G64" s="34"/>
      <c r="H64" s="34"/>
      <c r="I64" s="34"/>
      <c r="J64" s="34"/>
      <c r="K64" s="34"/>
      <c r="L64" s="34"/>
      <c r="M64" s="34"/>
      <c r="N64" s="34"/>
      <c r="O64" s="34"/>
      <c r="P64" s="34"/>
      <c r="Q64" s="34"/>
      <c r="R64" s="34"/>
      <c r="S64" s="34"/>
      <c r="T64" s="34"/>
      <c r="U64" s="34"/>
      <c r="V64" s="200"/>
      <c r="W64" s="200"/>
      <c r="X64" s="200"/>
      <c r="Y64" s="200"/>
      <c r="Z64" s="200"/>
      <c r="AA64" s="200"/>
      <c r="AB64" s="200"/>
      <c r="AC64" s="200"/>
      <c r="AD64" s="5"/>
      <c r="AE64" s="5"/>
      <c r="AF64" s="5"/>
      <c r="AG64" s="5"/>
      <c r="AH64" s="5"/>
      <c r="AI64" s="5"/>
      <c r="AJ64" s="5"/>
      <c r="AK64" s="5"/>
      <c r="AL64" s="5"/>
      <c r="AM64" s="5"/>
      <c r="AN64" s="5"/>
      <c r="AO64" s="5"/>
      <c r="AP64" s="5"/>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75.75" customHeight="1" hidden="1" thickBot="1">
      <c r="A65" s="202"/>
      <c r="B65" s="83" t="s">
        <v>45</v>
      </c>
      <c r="C65" s="83" t="s">
        <v>46</v>
      </c>
      <c r="D65" s="83" t="s">
        <v>91</v>
      </c>
      <c r="E65" s="92" t="s">
        <v>47</v>
      </c>
      <c r="F65" s="34"/>
      <c r="G65" s="34"/>
      <c r="H65" s="34"/>
      <c r="I65" s="34"/>
      <c r="J65" s="34"/>
      <c r="K65" s="34"/>
      <c r="L65" s="34"/>
      <c r="M65" s="34"/>
      <c r="N65" s="34"/>
      <c r="O65" s="34"/>
      <c r="P65" s="34"/>
      <c r="Q65" s="34"/>
      <c r="R65" s="34"/>
      <c r="S65" s="34"/>
      <c r="T65" s="34"/>
      <c r="U65" s="34"/>
      <c r="V65" s="96"/>
      <c r="W65" s="96"/>
      <c r="X65" s="96"/>
      <c r="Y65" s="96"/>
      <c r="Z65" s="96"/>
      <c r="AA65" s="96"/>
      <c r="AB65" s="96"/>
      <c r="AC65" s="96"/>
      <c r="AD65" s="5"/>
      <c r="AE65" s="5"/>
      <c r="AF65" s="5"/>
      <c r="AG65" s="5"/>
      <c r="AH65" s="5"/>
      <c r="AI65" s="5"/>
      <c r="AJ65" s="5"/>
      <c r="AK65" s="5"/>
      <c r="AL65" s="5"/>
      <c r="AM65" s="5"/>
      <c r="AN65" s="5"/>
      <c r="AO65" s="5"/>
      <c r="AP65" s="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customHeight="1" hidden="1">
      <c r="A66" s="84" t="s">
        <v>19</v>
      </c>
      <c r="B66" s="86">
        <f>IF(data2=1,IF((Z62-sumproplat2)&gt;1,Z62-sumproplat2,0),IF(Z62-(sumproplat2-AA62-AB62)&gt;0,Z62-(AC62-AA62-AB62),0))</f>
        <v>0</v>
      </c>
      <c r="C66" s="86">
        <f aca="true" t="shared" si="8" ref="C66:C77">IF(data2=1,B66*(PROC2/36500)*30.42,B66*(PROC2/36000)*30)</f>
        <v>0</v>
      </c>
      <c r="D66" s="21">
        <f aca="true" t="shared" si="9" ref="D66:D77">IF(AND($A66="1 міс.",B66&gt;0),$J$25*$J$6+$J$26*B66,0)+IF(B66-IF(data2=1,IF(C66&gt;0.001,C66+sumproplat2,0),IF(B66&gt;sumproplat2*2,sumproplat2,B66+C66))&lt;0,$J$28,0)</f>
        <v>0</v>
      </c>
      <c r="E66" s="93">
        <f aca="true" t="shared" si="10" ref="E66:E77">IF(data2=1,IF(C66&gt;0.001,C66+D66+sumproplat2,0),IF(B66&gt;sumproplat2*2,sumproplat2+D66,B66+C66+D66))</f>
        <v>0</v>
      </c>
      <c r="F66" s="34"/>
      <c r="G66" s="34"/>
      <c r="H66" s="34"/>
      <c r="I66" s="34"/>
      <c r="J66" s="34"/>
      <c r="K66" s="34"/>
      <c r="L66" s="34"/>
      <c r="M66" s="34"/>
      <c r="N66" s="34"/>
      <c r="O66" s="34"/>
      <c r="P66" s="34"/>
      <c r="Q66" s="34"/>
      <c r="R66" s="34"/>
      <c r="S66" s="34"/>
      <c r="T66" s="34"/>
      <c r="U66" s="34"/>
      <c r="V66" s="97"/>
      <c r="W66" s="97"/>
      <c r="X66" s="97"/>
      <c r="Y66" s="97"/>
      <c r="Z66" s="97"/>
      <c r="AA66" s="97"/>
      <c r="AB66" s="97"/>
      <c r="AC66" s="97"/>
      <c r="AD66" s="5"/>
      <c r="AE66" s="5"/>
      <c r="AF66" s="5"/>
      <c r="AG66" s="5"/>
      <c r="AH66" s="5"/>
      <c r="AI66" s="5"/>
      <c r="AJ66" s="5"/>
      <c r="AK66" s="5"/>
      <c r="AL66" s="5"/>
      <c r="AM66" s="5"/>
      <c r="AN66" s="5"/>
      <c r="AO66" s="5"/>
      <c r="AP66" s="5"/>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customHeight="1" hidden="1">
      <c r="A67" s="84" t="s">
        <v>20</v>
      </c>
      <c r="B67" s="86">
        <f aca="true" t="shared" si="11" ref="B67:B77">IF(data2=1,IF((B66-sumproplat2)&gt;1,B66-sumproplat2,0),IF(B66-(sumproplat2-C66-D66)&gt;0,B66-(E66-C66-D66),0))</f>
        <v>0</v>
      </c>
      <c r="C67" s="86">
        <f t="shared" si="8"/>
        <v>0</v>
      </c>
      <c r="D67" s="21">
        <f t="shared" si="9"/>
        <v>0</v>
      </c>
      <c r="E67" s="93">
        <f t="shared" si="10"/>
        <v>0</v>
      </c>
      <c r="F67" s="34"/>
      <c r="G67" s="34"/>
      <c r="H67" s="34"/>
      <c r="I67" s="34"/>
      <c r="J67" s="34"/>
      <c r="K67" s="34"/>
      <c r="L67" s="34"/>
      <c r="M67" s="34"/>
      <c r="N67" s="34"/>
      <c r="O67" s="34"/>
      <c r="P67" s="34"/>
      <c r="Q67" s="34"/>
      <c r="R67" s="34"/>
      <c r="S67" s="34"/>
      <c r="T67" s="34"/>
      <c r="U67" s="34"/>
      <c r="V67" s="97"/>
      <c r="W67" s="97"/>
      <c r="X67" s="97"/>
      <c r="Y67" s="97"/>
      <c r="Z67" s="97"/>
      <c r="AA67" s="97"/>
      <c r="AB67" s="97"/>
      <c r="AC67" s="97"/>
      <c r="AD67" s="5"/>
      <c r="AE67" s="5"/>
      <c r="AF67" s="5"/>
      <c r="AG67" s="5"/>
      <c r="AH67" s="5"/>
      <c r="AI67" s="5"/>
      <c r="AJ67" s="5"/>
      <c r="AK67" s="5"/>
      <c r="AL67" s="5"/>
      <c r="AM67" s="5"/>
      <c r="AN67" s="5"/>
      <c r="AO67" s="5"/>
      <c r="AP67" s="5"/>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customHeight="1" hidden="1">
      <c r="A68" s="84" t="s">
        <v>21</v>
      </c>
      <c r="B68" s="86">
        <f t="shared" si="11"/>
        <v>0</v>
      </c>
      <c r="C68" s="86">
        <f t="shared" si="8"/>
        <v>0</v>
      </c>
      <c r="D68" s="21">
        <f t="shared" si="9"/>
        <v>0</v>
      </c>
      <c r="E68" s="93">
        <f t="shared" si="10"/>
        <v>0</v>
      </c>
      <c r="F68" s="34"/>
      <c r="G68" s="34"/>
      <c r="H68" s="34"/>
      <c r="I68" s="34"/>
      <c r="J68" s="34"/>
      <c r="K68" s="34"/>
      <c r="L68" s="34"/>
      <c r="M68" s="34"/>
      <c r="N68" s="34"/>
      <c r="O68" s="34"/>
      <c r="P68" s="34"/>
      <c r="Q68" s="34"/>
      <c r="R68" s="34"/>
      <c r="S68" s="34"/>
      <c r="T68" s="34"/>
      <c r="U68" s="34"/>
      <c r="V68" s="97"/>
      <c r="W68" s="97"/>
      <c r="X68" s="97"/>
      <c r="Y68" s="97"/>
      <c r="Z68" s="97"/>
      <c r="AA68" s="97"/>
      <c r="AB68" s="97"/>
      <c r="AC68" s="97"/>
      <c r="AD68" s="5"/>
      <c r="AE68" s="5"/>
      <c r="AF68" s="5"/>
      <c r="AG68" s="5"/>
      <c r="AH68" s="5"/>
      <c r="AI68" s="5"/>
      <c r="AJ68" s="5"/>
      <c r="AK68" s="5"/>
      <c r="AL68" s="5"/>
      <c r="AM68" s="5"/>
      <c r="AN68" s="5"/>
      <c r="AO68" s="5"/>
      <c r="AP68" s="5"/>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customHeight="1" hidden="1">
      <c r="A69" s="84" t="s">
        <v>92</v>
      </c>
      <c r="B69" s="86">
        <f t="shared" si="11"/>
        <v>0</v>
      </c>
      <c r="C69" s="86">
        <f t="shared" si="8"/>
        <v>0</v>
      </c>
      <c r="D69" s="21">
        <f t="shared" si="9"/>
        <v>0</v>
      </c>
      <c r="E69" s="93">
        <f t="shared" si="10"/>
        <v>0</v>
      </c>
      <c r="F69" s="34"/>
      <c r="G69" s="34"/>
      <c r="H69" s="34"/>
      <c r="I69" s="34"/>
      <c r="J69" s="34"/>
      <c r="K69" s="34"/>
      <c r="L69" s="34"/>
      <c r="M69" s="34"/>
      <c r="N69" s="34"/>
      <c r="O69" s="34"/>
      <c r="P69" s="34"/>
      <c r="Q69" s="34"/>
      <c r="R69" s="34"/>
      <c r="S69" s="34"/>
      <c r="T69" s="34"/>
      <c r="U69" s="34"/>
      <c r="V69" s="97"/>
      <c r="W69" s="97"/>
      <c r="X69" s="97"/>
      <c r="Y69" s="97"/>
      <c r="Z69" s="97"/>
      <c r="AA69" s="97"/>
      <c r="AB69" s="97"/>
      <c r="AC69" s="97"/>
      <c r="AD69" s="5"/>
      <c r="AE69" s="5"/>
      <c r="AF69" s="5"/>
      <c r="AG69" s="5"/>
      <c r="AH69" s="5"/>
      <c r="AI69" s="5"/>
      <c r="AJ69" s="5"/>
      <c r="AK69" s="5"/>
      <c r="AL69" s="5"/>
      <c r="AM69" s="5"/>
      <c r="AN69" s="5"/>
      <c r="AO69" s="5"/>
      <c r="AP69" s="5"/>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customHeight="1" hidden="1">
      <c r="A70" s="84" t="s">
        <v>93</v>
      </c>
      <c r="B70" s="86">
        <f t="shared" si="11"/>
        <v>0</v>
      </c>
      <c r="C70" s="86">
        <f t="shared" si="8"/>
        <v>0</v>
      </c>
      <c r="D70" s="21">
        <f t="shared" si="9"/>
        <v>0</v>
      </c>
      <c r="E70" s="93">
        <f t="shared" si="10"/>
        <v>0</v>
      </c>
      <c r="F70" s="34"/>
      <c r="G70" s="34"/>
      <c r="H70" s="34"/>
      <c r="I70" s="34"/>
      <c r="J70" s="34"/>
      <c r="K70" s="34"/>
      <c r="L70" s="34"/>
      <c r="M70" s="34"/>
      <c r="N70" s="34"/>
      <c r="O70" s="34"/>
      <c r="P70" s="34"/>
      <c r="Q70" s="34"/>
      <c r="R70" s="34"/>
      <c r="S70" s="34"/>
      <c r="T70" s="34"/>
      <c r="U70" s="34"/>
      <c r="V70" s="97"/>
      <c r="W70" s="97"/>
      <c r="X70" s="97"/>
      <c r="Y70" s="97"/>
      <c r="Z70" s="97"/>
      <c r="AA70" s="97"/>
      <c r="AB70" s="97"/>
      <c r="AC70" s="97"/>
      <c r="AD70" s="5"/>
      <c r="AE70" s="5"/>
      <c r="AF70" s="5"/>
      <c r="AG70" s="5"/>
      <c r="AH70" s="5"/>
      <c r="AI70" s="5"/>
      <c r="AJ70" s="5"/>
      <c r="AK70" s="5"/>
      <c r="AL70" s="5"/>
      <c r="AM70" s="5"/>
      <c r="AN70" s="5"/>
      <c r="AO70" s="5"/>
      <c r="AP70" s="5"/>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customHeight="1" hidden="1">
      <c r="A71" s="84" t="s">
        <v>94</v>
      </c>
      <c r="B71" s="86">
        <f t="shared" si="11"/>
        <v>0</v>
      </c>
      <c r="C71" s="86">
        <f t="shared" si="8"/>
        <v>0</v>
      </c>
      <c r="D71" s="21">
        <f t="shared" si="9"/>
        <v>0</v>
      </c>
      <c r="E71" s="93">
        <f t="shared" si="10"/>
        <v>0</v>
      </c>
      <c r="F71" s="34"/>
      <c r="G71" s="34"/>
      <c r="H71" s="34"/>
      <c r="I71" s="34"/>
      <c r="J71" s="34"/>
      <c r="K71" s="34"/>
      <c r="L71" s="34"/>
      <c r="M71" s="34"/>
      <c r="N71" s="34"/>
      <c r="O71" s="34"/>
      <c r="P71" s="34"/>
      <c r="Q71" s="34"/>
      <c r="R71" s="34"/>
      <c r="S71" s="34"/>
      <c r="T71" s="34"/>
      <c r="U71" s="34"/>
      <c r="V71" s="97"/>
      <c r="W71" s="97"/>
      <c r="X71" s="97"/>
      <c r="Y71" s="97"/>
      <c r="Z71" s="97"/>
      <c r="AA71" s="97"/>
      <c r="AB71" s="97"/>
      <c r="AC71" s="97"/>
      <c r="AD71" s="5"/>
      <c r="AE71" s="5"/>
      <c r="AF71" s="5"/>
      <c r="AG71" s="5"/>
      <c r="AH71" s="5"/>
      <c r="AI71" s="5"/>
      <c r="AJ71" s="5"/>
      <c r="AK71" s="5"/>
      <c r="AL71" s="5"/>
      <c r="AM71" s="5"/>
      <c r="AN71" s="5"/>
      <c r="AO71" s="5"/>
      <c r="AP71" s="5"/>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customHeight="1" hidden="1">
      <c r="A72" s="84" t="s">
        <v>95</v>
      </c>
      <c r="B72" s="86">
        <f t="shared" si="11"/>
        <v>0</v>
      </c>
      <c r="C72" s="86">
        <f t="shared" si="8"/>
        <v>0</v>
      </c>
      <c r="D72" s="21">
        <f t="shared" si="9"/>
        <v>0</v>
      </c>
      <c r="E72" s="93">
        <f t="shared" si="10"/>
        <v>0</v>
      </c>
      <c r="F72" s="34"/>
      <c r="G72" s="34"/>
      <c r="H72" s="34"/>
      <c r="I72" s="34"/>
      <c r="J72" s="34"/>
      <c r="K72" s="34"/>
      <c r="L72" s="34"/>
      <c r="M72" s="34"/>
      <c r="N72" s="34"/>
      <c r="O72" s="34"/>
      <c r="P72" s="34"/>
      <c r="Q72" s="34"/>
      <c r="R72" s="34"/>
      <c r="S72" s="34"/>
      <c r="T72" s="34"/>
      <c r="U72" s="34"/>
      <c r="V72" s="97"/>
      <c r="W72" s="97"/>
      <c r="X72" s="97"/>
      <c r="Y72" s="97"/>
      <c r="Z72" s="97"/>
      <c r="AA72" s="97"/>
      <c r="AB72" s="97"/>
      <c r="AC72" s="97"/>
      <c r="AD72" s="5"/>
      <c r="AE72" s="5"/>
      <c r="AF72" s="5"/>
      <c r="AG72" s="5"/>
      <c r="AH72" s="5"/>
      <c r="AI72" s="5"/>
      <c r="AJ72" s="5"/>
      <c r="AK72" s="5"/>
      <c r="AL72" s="5"/>
      <c r="AM72" s="5"/>
      <c r="AN72" s="5"/>
      <c r="AO72" s="5"/>
      <c r="AP72" s="5"/>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customHeight="1" hidden="1">
      <c r="A73" s="84" t="s">
        <v>96</v>
      </c>
      <c r="B73" s="86">
        <f t="shared" si="11"/>
        <v>0</v>
      </c>
      <c r="C73" s="86">
        <f t="shared" si="8"/>
        <v>0</v>
      </c>
      <c r="D73" s="21">
        <f t="shared" si="9"/>
        <v>0</v>
      </c>
      <c r="E73" s="93">
        <f t="shared" si="10"/>
        <v>0</v>
      </c>
      <c r="F73" s="34"/>
      <c r="G73" s="34"/>
      <c r="H73" s="34"/>
      <c r="I73" s="34"/>
      <c r="J73" s="34"/>
      <c r="K73" s="34"/>
      <c r="L73" s="34"/>
      <c r="M73" s="34"/>
      <c r="N73" s="34"/>
      <c r="O73" s="34"/>
      <c r="P73" s="34"/>
      <c r="Q73" s="34"/>
      <c r="R73" s="34"/>
      <c r="S73" s="34"/>
      <c r="T73" s="34"/>
      <c r="U73" s="34"/>
      <c r="V73" s="97"/>
      <c r="W73" s="97"/>
      <c r="X73" s="97"/>
      <c r="Y73" s="97"/>
      <c r="Z73" s="97"/>
      <c r="AA73" s="97"/>
      <c r="AB73" s="97"/>
      <c r="AC73" s="97"/>
      <c r="AD73" s="5"/>
      <c r="AE73" s="5"/>
      <c r="AF73" s="5"/>
      <c r="AG73" s="5"/>
      <c r="AH73" s="5"/>
      <c r="AI73" s="5"/>
      <c r="AJ73" s="5"/>
      <c r="AK73" s="5"/>
      <c r="AL73" s="5"/>
      <c r="AM73" s="5"/>
      <c r="AN73" s="5"/>
      <c r="AO73" s="5"/>
      <c r="AP73" s="5"/>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customHeight="1" hidden="1">
      <c r="A74" s="84" t="s">
        <v>97</v>
      </c>
      <c r="B74" s="86">
        <f t="shared" si="11"/>
        <v>0</v>
      </c>
      <c r="C74" s="86">
        <f t="shared" si="8"/>
        <v>0</v>
      </c>
      <c r="D74" s="21">
        <f t="shared" si="9"/>
        <v>0</v>
      </c>
      <c r="E74" s="93">
        <f t="shared" si="10"/>
        <v>0</v>
      </c>
      <c r="F74" s="34"/>
      <c r="G74" s="34"/>
      <c r="H74" s="34"/>
      <c r="I74" s="34"/>
      <c r="J74" s="34"/>
      <c r="K74" s="34"/>
      <c r="L74" s="34"/>
      <c r="M74" s="34"/>
      <c r="N74" s="34"/>
      <c r="O74" s="34"/>
      <c r="P74" s="34"/>
      <c r="Q74" s="34"/>
      <c r="R74" s="34"/>
      <c r="S74" s="34"/>
      <c r="T74" s="34"/>
      <c r="U74" s="34"/>
      <c r="V74" s="97"/>
      <c r="W74" s="97"/>
      <c r="X74" s="97"/>
      <c r="Y74" s="97"/>
      <c r="Z74" s="97"/>
      <c r="AA74" s="97"/>
      <c r="AB74" s="97"/>
      <c r="AC74" s="97"/>
      <c r="AD74" s="5"/>
      <c r="AE74" s="5"/>
      <c r="AF74" s="5"/>
      <c r="AG74" s="5"/>
      <c r="AH74" s="5"/>
      <c r="AI74" s="5"/>
      <c r="AJ74" s="5"/>
      <c r="AK74" s="5"/>
      <c r="AL74" s="5"/>
      <c r="AM74" s="5"/>
      <c r="AN74" s="5"/>
      <c r="AO74" s="5"/>
      <c r="AP74" s="5"/>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customHeight="1" hidden="1">
      <c r="A75" s="84" t="s">
        <v>98</v>
      </c>
      <c r="B75" s="86">
        <f t="shared" si="11"/>
        <v>0</v>
      </c>
      <c r="C75" s="86">
        <f t="shared" si="8"/>
        <v>0</v>
      </c>
      <c r="D75" s="21">
        <f t="shared" si="9"/>
        <v>0</v>
      </c>
      <c r="E75" s="93">
        <f t="shared" si="10"/>
        <v>0</v>
      </c>
      <c r="F75" s="34"/>
      <c r="G75" s="34"/>
      <c r="H75" s="34"/>
      <c r="I75" s="34"/>
      <c r="J75" s="34"/>
      <c r="K75" s="34"/>
      <c r="L75" s="34"/>
      <c r="M75" s="34"/>
      <c r="N75" s="34"/>
      <c r="O75" s="34"/>
      <c r="P75" s="34"/>
      <c r="Q75" s="34"/>
      <c r="R75" s="34"/>
      <c r="S75" s="34"/>
      <c r="T75" s="34"/>
      <c r="U75" s="34"/>
      <c r="V75" s="97"/>
      <c r="W75" s="97"/>
      <c r="X75" s="97"/>
      <c r="Y75" s="97"/>
      <c r="Z75" s="97"/>
      <c r="AA75" s="97"/>
      <c r="AB75" s="97"/>
      <c r="AC75" s="97"/>
      <c r="AD75" s="5"/>
      <c r="AE75" s="5"/>
      <c r="AF75" s="5"/>
      <c r="AG75" s="5"/>
      <c r="AH75" s="5"/>
      <c r="AI75" s="5"/>
      <c r="AJ75" s="5"/>
      <c r="AK75" s="5"/>
      <c r="AL75" s="5"/>
      <c r="AM75" s="5"/>
      <c r="AN75" s="5"/>
      <c r="AO75" s="5"/>
      <c r="AP75" s="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customHeight="1" hidden="1">
      <c r="A76" s="84" t="s">
        <v>99</v>
      </c>
      <c r="B76" s="86">
        <f t="shared" si="11"/>
        <v>0</v>
      </c>
      <c r="C76" s="86">
        <f t="shared" si="8"/>
        <v>0</v>
      </c>
      <c r="D76" s="21">
        <f t="shared" si="9"/>
        <v>0</v>
      </c>
      <c r="E76" s="93">
        <f t="shared" si="10"/>
        <v>0</v>
      </c>
      <c r="F76" s="34"/>
      <c r="G76" s="34"/>
      <c r="H76" s="34"/>
      <c r="I76" s="34"/>
      <c r="J76" s="34"/>
      <c r="K76" s="34"/>
      <c r="L76" s="34"/>
      <c r="M76" s="34"/>
      <c r="N76" s="34"/>
      <c r="O76" s="34"/>
      <c r="P76" s="34"/>
      <c r="Q76" s="34"/>
      <c r="R76" s="34"/>
      <c r="S76" s="34"/>
      <c r="T76" s="34"/>
      <c r="U76" s="34"/>
      <c r="V76" s="97"/>
      <c r="W76" s="97"/>
      <c r="X76" s="97"/>
      <c r="Y76" s="97"/>
      <c r="Z76" s="97"/>
      <c r="AA76" s="97"/>
      <c r="AB76" s="97"/>
      <c r="AC76" s="97"/>
      <c r="AD76" s="5"/>
      <c r="AE76" s="5"/>
      <c r="AF76" s="5"/>
      <c r="AG76" s="5"/>
      <c r="AH76" s="5"/>
      <c r="AI76" s="5"/>
      <c r="AJ76" s="5"/>
      <c r="AK76" s="5"/>
      <c r="AL76" s="5"/>
      <c r="AM76" s="5"/>
      <c r="AN76" s="5"/>
      <c r="AO76" s="5"/>
      <c r="AP76" s="5"/>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customHeight="1" hidden="1">
      <c r="A77" s="84" t="s">
        <v>69</v>
      </c>
      <c r="B77" s="86">
        <f t="shared" si="11"/>
        <v>0</v>
      </c>
      <c r="C77" s="86">
        <f t="shared" si="8"/>
        <v>0</v>
      </c>
      <c r="D77" s="21">
        <f t="shared" si="9"/>
        <v>0</v>
      </c>
      <c r="E77" s="93">
        <f t="shared" si="10"/>
        <v>0</v>
      </c>
      <c r="F77" s="34"/>
      <c r="G77" s="34"/>
      <c r="H77" s="34"/>
      <c r="I77" s="34"/>
      <c r="J77" s="34"/>
      <c r="K77" s="34"/>
      <c r="L77" s="34"/>
      <c r="M77" s="34"/>
      <c r="N77" s="34"/>
      <c r="O77" s="34"/>
      <c r="P77" s="34"/>
      <c r="Q77" s="34"/>
      <c r="R77" s="34"/>
      <c r="S77" s="34"/>
      <c r="T77" s="34"/>
      <c r="U77" s="34"/>
      <c r="V77" s="97"/>
      <c r="W77" s="97"/>
      <c r="X77" s="97"/>
      <c r="Y77" s="97"/>
      <c r="Z77" s="97"/>
      <c r="AA77" s="97"/>
      <c r="AB77" s="97"/>
      <c r="AC77" s="97"/>
      <c r="AD77" s="5"/>
      <c r="AE77" s="5"/>
      <c r="AF77" s="5"/>
      <c r="AG77" s="5"/>
      <c r="AH77" s="5"/>
      <c r="AI77" s="5"/>
      <c r="AJ77" s="5"/>
      <c r="AK77" s="5"/>
      <c r="AL77" s="5"/>
      <c r="AM77" s="5"/>
      <c r="AN77" s="5"/>
      <c r="AO77" s="5"/>
      <c r="AP77" s="5"/>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75" customHeight="1" hidden="1" thickBot="1">
      <c r="A78" s="87" t="s">
        <v>23</v>
      </c>
      <c r="B78" s="88"/>
      <c r="C78" s="89">
        <f>SUM(C66:C77)</f>
        <v>0</v>
      </c>
      <c r="D78" s="90">
        <f>SUM(D66:D77)</f>
        <v>0</v>
      </c>
      <c r="E78" s="94">
        <f>SUM(E66:E77)</f>
        <v>0</v>
      </c>
      <c r="F78" s="34"/>
      <c r="G78" s="34"/>
      <c r="H78" s="34"/>
      <c r="I78" s="34"/>
      <c r="J78" s="34"/>
      <c r="K78" s="34"/>
      <c r="L78" s="34"/>
      <c r="M78" s="34"/>
      <c r="N78" s="34"/>
      <c r="O78" s="34"/>
      <c r="P78" s="34"/>
      <c r="Q78" s="34"/>
      <c r="R78" s="34"/>
      <c r="S78" s="34"/>
      <c r="T78" s="34"/>
      <c r="U78" s="34"/>
      <c r="V78" s="6"/>
      <c r="W78" s="6"/>
      <c r="X78" s="5"/>
      <c r="Y78" s="5"/>
      <c r="Z78" s="6"/>
      <c r="AA78" s="6"/>
      <c r="AB78" s="5"/>
      <c r="AC78" s="5"/>
      <c r="AD78" s="5"/>
      <c r="AE78" s="5"/>
      <c r="AF78" s="5"/>
      <c r="AG78" s="5"/>
      <c r="AH78" s="5"/>
      <c r="AI78" s="5"/>
      <c r="AJ78" s="5"/>
      <c r="AK78" s="5"/>
      <c r="AL78" s="5"/>
      <c r="AM78" s="5"/>
      <c r="AN78" s="5"/>
      <c r="AO78" s="5"/>
      <c r="AP78" s="5"/>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c r="A79" s="34"/>
      <c r="B79" s="34"/>
      <c r="C79" s="34"/>
      <c r="D79" s="34"/>
      <c r="E79" s="34"/>
      <c r="F79" s="34"/>
      <c r="G79" s="34"/>
      <c r="H79" s="34"/>
      <c r="I79" s="34"/>
      <c r="J79" s="34"/>
      <c r="K79" s="34"/>
      <c r="L79" s="34"/>
      <c r="M79" s="34"/>
      <c r="N79" s="34"/>
      <c r="O79" s="34"/>
      <c r="P79" s="34"/>
      <c r="Q79" s="34"/>
      <c r="R79" s="34"/>
      <c r="S79" s="34"/>
      <c r="T79" s="34"/>
      <c r="U79" s="34"/>
      <c r="V79" s="5"/>
      <c r="W79" s="5"/>
      <c r="X79" s="5"/>
      <c r="Y79" s="5"/>
      <c r="Z79" s="5"/>
      <c r="AA79" s="5"/>
      <c r="AB79" s="5"/>
      <c r="AC79" s="5"/>
      <c r="AD79" s="5"/>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42.75" customHeight="1">
      <c r="A80" s="206" t="s">
        <v>108</v>
      </c>
      <c r="B80" s="206"/>
      <c r="C80" s="206"/>
      <c r="D80" s="206"/>
      <c r="E80" s="206"/>
      <c r="F80" s="206"/>
      <c r="G80" s="206"/>
      <c r="H80" s="206"/>
      <c r="I80" s="206"/>
      <c r="J80" s="206"/>
      <c r="K80" s="33">
        <f>K81+K82</f>
        <v>56845.59890410958</v>
      </c>
      <c r="L80" s="34"/>
      <c r="M80" s="34"/>
      <c r="N80" s="5"/>
      <c r="O80" s="34"/>
      <c r="P80" s="5"/>
      <c r="Q80" s="5"/>
      <c r="R80" s="5"/>
      <c r="S80" s="5"/>
      <c r="T80" s="5"/>
      <c r="U80" s="5"/>
      <c r="V80" s="5"/>
      <c r="W80" s="5"/>
      <c r="X80" s="5"/>
      <c r="Y80" s="5"/>
      <c r="Z80" s="5"/>
      <c r="AA80" s="5"/>
      <c r="AB80" s="5"/>
      <c r="AC80" s="5"/>
      <c r="AD80" s="5"/>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30.75" customHeight="1">
      <c r="A81" s="119" t="s">
        <v>109</v>
      </c>
      <c r="B81" s="119"/>
      <c r="C81" s="119"/>
      <c r="D81" s="119"/>
      <c r="E81" s="119"/>
      <c r="F81" s="119"/>
      <c r="G81" s="119"/>
      <c r="H81" s="119"/>
      <c r="I81" s="119"/>
      <c r="J81" s="119"/>
      <c r="K81" s="33">
        <f>C48+G48+K48+O48+S48+W48+AA48+C63+G63+K63+O63+S63+W63+AA63+C78+G78+K78+O78+S78+W78+AA78+$J$17*sumkred2+$J$18+$J$19*sumkred2+J21</f>
        <v>56845.59890410958</v>
      </c>
      <c r="L81" s="34"/>
      <c r="M81" s="34"/>
      <c r="N81" s="34"/>
      <c r="O81" s="34"/>
      <c r="P81" s="3"/>
      <c r="Q81" s="3"/>
      <c r="R81" s="3"/>
      <c r="S81" s="1"/>
      <c r="T81" s="1"/>
      <c r="U81" s="1"/>
      <c r="V81" s="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c r="A82" s="206" t="s">
        <v>110</v>
      </c>
      <c r="B82" s="206"/>
      <c r="C82" s="206"/>
      <c r="D82" s="206"/>
      <c r="E82" s="206"/>
      <c r="F82" s="206"/>
      <c r="G82" s="206"/>
      <c r="H82" s="206"/>
      <c r="I82" s="206"/>
      <c r="J82" s="206"/>
      <c r="K82" s="33">
        <f>D48+H48+L48+P48+T48+X48+AB48+D63+H63+L63+P63+T63+X63+AB63+D78+H78+L78+P78+T78+X78+AB78-($J$17*sumkred2+$J$18+$J$19*sumkred2+J21)</f>
        <v>0</v>
      </c>
      <c r="L82" s="34"/>
      <c r="M82" s="34"/>
      <c r="N82" s="34"/>
      <c r="O82" s="34"/>
      <c r="P82" s="3"/>
      <c r="Q82" s="3"/>
      <c r="R82" s="3"/>
      <c r="S82" s="1"/>
      <c r="T82" s="1"/>
      <c r="U82" s="1"/>
      <c r="V82" s="1"/>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29.25" customHeight="1">
      <c r="A83" s="119" t="s">
        <v>5</v>
      </c>
      <c r="B83" s="119"/>
      <c r="C83" s="119"/>
      <c r="D83" s="119"/>
      <c r="E83" s="119"/>
      <c r="F83" s="119"/>
      <c r="G83" s="119"/>
      <c r="H83" s="119"/>
      <c r="I83" s="119"/>
      <c r="J83" s="119"/>
      <c r="K83" s="33">
        <f>E48+I48+M48+Q48+U48+Y48+AC48+E63+I63+M63+Q63+U63+Y63+AC63+E78+I78+M78+Q78+U78+Y78+AC78</f>
        <v>1056845.5989041096</v>
      </c>
      <c r="L83" s="34"/>
      <c r="M83" s="34"/>
      <c r="N83" s="34"/>
      <c r="O83" s="34"/>
      <c r="P83" s="3"/>
      <c r="Q83" s="3"/>
      <c r="R83" s="3"/>
      <c r="S83" s="1"/>
      <c r="T83" s="1"/>
      <c r="U83" s="1"/>
      <c r="V83" s="1"/>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5.5" customHeight="1">
      <c r="A84" s="209" t="s">
        <v>100</v>
      </c>
      <c r="B84" s="209"/>
      <c r="C84" s="209"/>
      <c r="D84" s="209"/>
      <c r="E84" s="209"/>
      <c r="F84" s="209"/>
      <c r="G84" s="209"/>
      <c r="H84" s="209"/>
      <c r="I84" s="209"/>
      <c r="J84" s="209"/>
      <c r="K84" s="91">
        <f>_XLL.ЧИСТВНДОХ(C94:C334,B94:B334)</f>
        <v>0.11018655896186827</v>
      </c>
      <c r="L84" s="34"/>
      <c r="M84" s="34"/>
      <c r="N84" s="34"/>
      <c r="O84" s="34"/>
      <c r="P84" s="3"/>
      <c r="Q84" s="3"/>
      <c r="R84" s="3"/>
      <c r="S84" s="1"/>
      <c r="T84" s="1"/>
      <c r="U84" s="1"/>
      <c r="V84" s="1"/>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45.75" customHeight="1">
      <c r="A85" s="206" t="s">
        <v>101</v>
      </c>
      <c r="B85" s="206"/>
      <c r="C85" s="206"/>
      <c r="D85" s="206"/>
      <c r="E85" s="206"/>
      <c r="F85" s="206"/>
      <c r="G85" s="206"/>
      <c r="H85" s="206"/>
      <c r="I85" s="206"/>
      <c r="J85" s="206"/>
      <c r="K85" s="206"/>
      <c r="L85" s="210"/>
      <c r="M85" s="210"/>
      <c r="N85" s="210"/>
      <c r="O85" s="34"/>
      <c r="P85" s="3"/>
      <c r="Q85" s="3"/>
      <c r="R85" s="3"/>
      <c r="S85" s="1"/>
      <c r="T85" s="1"/>
      <c r="U85" s="1"/>
      <c r="V85" s="1"/>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54" customHeight="1">
      <c r="A86" s="206" t="s">
        <v>102</v>
      </c>
      <c r="B86" s="206"/>
      <c r="C86" s="206"/>
      <c r="D86" s="206"/>
      <c r="E86" s="206"/>
      <c r="F86" s="206"/>
      <c r="G86" s="206"/>
      <c r="H86" s="206"/>
      <c r="I86" s="206"/>
      <c r="J86" s="206"/>
      <c r="K86" s="206"/>
      <c r="L86" s="206"/>
      <c r="M86" s="206"/>
      <c r="N86" s="206"/>
      <c r="O86" s="34"/>
      <c r="P86" s="3"/>
      <c r="Q86" s="3"/>
      <c r="R86" s="3"/>
      <c r="S86" s="1"/>
      <c r="T86" s="1"/>
      <c r="U86" s="1"/>
      <c r="V86" s="1"/>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39.75" customHeight="1">
      <c r="A87" s="206" t="s">
        <v>103</v>
      </c>
      <c r="B87" s="206"/>
      <c r="C87" s="206"/>
      <c r="D87" s="206"/>
      <c r="E87" s="206"/>
      <c r="F87" s="206"/>
      <c r="G87" s="206"/>
      <c r="H87" s="206"/>
      <c r="I87" s="206"/>
      <c r="J87" s="206"/>
      <c r="K87" s="206"/>
      <c r="L87" s="206"/>
      <c r="M87" s="206"/>
      <c r="N87" s="206"/>
      <c r="O87" s="34"/>
      <c r="P87" s="3"/>
      <c r="Q87" s="3"/>
      <c r="R87" s="3"/>
      <c r="S87" s="1"/>
      <c r="T87" s="1"/>
      <c r="U87" s="1"/>
      <c r="V87" s="1"/>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15" customHeight="1">
      <c r="A88" s="34"/>
      <c r="B88" s="34"/>
      <c r="C88" s="34"/>
      <c r="D88" s="34"/>
      <c r="E88" s="34"/>
      <c r="F88" s="34"/>
      <c r="G88" s="34"/>
      <c r="H88" s="34"/>
      <c r="I88" s="34"/>
      <c r="J88" s="34"/>
      <c r="K88" s="34"/>
      <c r="L88" s="34"/>
      <c r="M88" s="34"/>
      <c r="N88" s="34"/>
      <c r="O88" s="34"/>
      <c r="P88" s="3"/>
      <c r="Q88" s="3"/>
      <c r="R88" s="3"/>
      <c r="S88" s="1"/>
      <c r="T88" s="1"/>
      <c r="U88" s="1"/>
      <c r="V88" s="1"/>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33.75" customHeight="1">
      <c r="A89" s="208" t="s">
        <v>9</v>
      </c>
      <c r="B89" s="208"/>
      <c r="C89" s="211">
        <f ca="1">TODAY()</f>
        <v>44403</v>
      </c>
      <c r="D89" s="211"/>
      <c r="E89" s="211"/>
      <c r="F89" s="211"/>
      <c r="G89" s="34"/>
      <c r="H89" s="34"/>
      <c r="I89" s="34"/>
      <c r="J89" s="34"/>
      <c r="K89" s="34"/>
      <c r="L89" s="34"/>
      <c r="M89" s="34"/>
      <c r="N89" s="34"/>
      <c r="O89" s="34"/>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15" ht="15">
      <c r="A90" s="34"/>
      <c r="B90" s="34"/>
      <c r="C90" s="34"/>
      <c r="D90" s="34"/>
      <c r="E90" s="34"/>
      <c r="F90" s="34"/>
      <c r="G90" s="34"/>
      <c r="H90" s="34"/>
      <c r="I90" s="34"/>
      <c r="J90" s="34"/>
      <c r="K90" s="34"/>
      <c r="L90" s="34"/>
      <c r="M90" s="34"/>
      <c r="N90" s="34"/>
      <c r="O90" s="34"/>
    </row>
    <row r="91" spans="1:247" s="2" customFormat="1" ht="30" customHeight="1">
      <c r="A91" s="117" t="s">
        <v>10</v>
      </c>
      <c r="B91" s="117"/>
      <c r="C91" s="207"/>
      <c r="D91" s="207"/>
      <c r="E91" s="207"/>
      <c r="F91" s="207"/>
      <c r="G91" s="34"/>
      <c r="H91" s="34"/>
      <c r="I91" s="34"/>
      <c r="J91" s="34"/>
      <c r="K91" s="34"/>
      <c r="L91" s="34"/>
      <c r="M91" s="34"/>
      <c r="N91" s="34"/>
      <c r="O91" s="34"/>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75" customHeight="1">
      <c r="A92" s="117"/>
      <c r="B92" s="117"/>
      <c r="C92" s="208" t="s">
        <v>49</v>
      </c>
      <c r="D92" s="208"/>
      <c r="E92" s="208"/>
      <c r="F92" s="208"/>
      <c r="G92" s="34"/>
      <c r="H92" s="34"/>
      <c r="I92" s="34"/>
      <c r="J92" s="34"/>
      <c r="K92" s="34"/>
      <c r="L92" s="34"/>
      <c r="M92" s="34"/>
      <c r="N92" s="34"/>
      <c r="O92" s="34"/>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4" spans="2:247" s="2" customFormat="1" ht="15" hidden="1">
      <c r="B94" s="29">
        <f ca="1">TODAY()</f>
        <v>44403</v>
      </c>
      <c r="C94" s="16">
        <f>-sumkred2+D36</f>
        <v>-994250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6" s="2" customFormat="1" ht="15" hidden="1">
      <c r="A95" s="4">
        <v>1</v>
      </c>
      <c r="B95" s="30">
        <f>_XLL.ДАТАМЕС(B94,1)</f>
        <v>44434</v>
      </c>
      <c r="C95" s="31">
        <f>E36-D36</f>
        <v>91194.19470319635</v>
      </c>
      <c r="D95" s="16"/>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s="2" customFormat="1" ht="15" hidden="1">
      <c r="A96" s="4">
        <v>2</v>
      </c>
      <c r="B96" s="30">
        <f>_XLL.ДАТАМЕС(B95,1)</f>
        <v>44465</v>
      </c>
      <c r="C96" s="31">
        <f aca="true" t="shared" si="12" ref="C96:C106">E37</f>
        <v>90539.12292237443</v>
      </c>
      <c r="D96" s="1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c r="A97" s="4">
        <v>3</v>
      </c>
      <c r="B97" s="30">
        <f aca="true" t="shared" si="13" ref="B97:B160">_XLL.ДАТАМЕС(B96,1)</f>
        <v>44495</v>
      </c>
      <c r="C97" s="31">
        <f t="shared" si="12"/>
        <v>89884.05114155251</v>
      </c>
      <c r="D97" s="16"/>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c r="A98" s="4">
        <v>4</v>
      </c>
      <c r="B98" s="30">
        <f t="shared" si="13"/>
        <v>44526</v>
      </c>
      <c r="C98" s="31">
        <f t="shared" si="12"/>
        <v>89228.97936073059</v>
      </c>
      <c r="D98" s="16"/>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c r="A99" s="4">
        <v>5</v>
      </c>
      <c r="B99" s="30">
        <f t="shared" si="13"/>
        <v>44556</v>
      </c>
      <c r="C99" s="31">
        <f t="shared" si="12"/>
        <v>88573.90757990867</v>
      </c>
      <c r="D99" s="16"/>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c r="A100" s="4">
        <v>6</v>
      </c>
      <c r="B100" s="30">
        <f t="shared" si="13"/>
        <v>44587</v>
      </c>
      <c r="C100" s="31">
        <f t="shared" si="12"/>
        <v>87918.83579908675</v>
      </c>
      <c r="D100" s="16"/>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c r="A101" s="4">
        <v>7</v>
      </c>
      <c r="B101" s="30">
        <f t="shared" si="13"/>
        <v>44618</v>
      </c>
      <c r="C101" s="31">
        <f t="shared" si="12"/>
        <v>87263.76401826483</v>
      </c>
      <c r="D101" s="16"/>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c r="A102" s="4">
        <v>8</v>
      </c>
      <c r="B102" s="30">
        <f t="shared" si="13"/>
        <v>44646</v>
      </c>
      <c r="C102" s="31">
        <f t="shared" si="12"/>
        <v>86608.69223744291</v>
      </c>
      <c r="D102" s="16"/>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c r="A103" s="4">
        <v>9</v>
      </c>
      <c r="B103" s="30">
        <f t="shared" si="13"/>
        <v>44677</v>
      </c>
      <c r="C103" s="31">
        <f t="shared" si="12"/>
        <v>85953.62045662099</v>
      </c>
      <c r="D103" s="16"/>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c r="A104" s="4">
        <v>10</v>
      </c>
      <c r="B104" s="30">
        <f t="shared" si="13"/>
        <v>44707</v>
      </c>
      <c r="C104" s="31">
        <f t="shared" si="12"/>
        <v>85298.54867579909</v>
      </c>
      <c r="D104" s="16"/>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c r="A105" s="4">
        <v>11</v>
      </c>
      <c r="B105" s="30">
        <f t="shared" si="13"/>
        <v>44738</v>
      </c>
      <c r="C105" s="31">
        <f t="shared" si="12"/>
        <v>84643.47689497717</v>
      </c>
      <c r="D105" s="16"/>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c r="A106" s="4">
        <v>12</v>
      </c>
      <c r="B106" s="30">
        <f t="shared" si="13"/>
        <v>44768</v>
      </c>
      <c r="C106" s="31">
        <f t="shared" si="12"/>
        <v>83988.40511415525</v>
      </c>
      <c r="D106" s="1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c r="A107" s="2">
        <v>13</v>
      </c>
      <c r="B107" s="29">
        <f t="shared" si="13"/>
        <v>44799</v>
      </c>
      <c r="C107" s="16">
        <f aca="true" t="shared" si="14" ref="C107:C118">I36</f>
        <v>0</v>
      </c>
      <c r="D107" s="16"/>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c r="A108" s="2">
        <v>14</v>
      </c>
      <c r="B108" s="29">
        <f t="shared" si="13"/>
        <v>44830</v>
      </c>
      <c r="C108" s="16">
        <f t="shared" si="14"/>
        <v>0</v>
      </c>
      <c r="D108" s="16"/>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c r="A109" s="2">
        <v>15</v>
      </c>
      <c r="B109" s="29">
        <f t="shared" si="13"/>
        <v>44860</v>
      </c>
      <c r="C109" s="16">
        <f t="shared" si="14"/>
        <v>0</v>
      </c>
      <c r="D109" s="16"/>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c r="A110" s="2">
        <v>16</v>
      </c>
      <c r="B110" s="29">
        <f t="shared" si="13"/>
        <v>44891</v>
      </c>
      <c r="C110" s="16">
        <f t="shared" si="14"/>
        <v>0</v>
      </c>
      <c r="D110" s="16"/>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c r="A111" s="2">
        <v>17</v>
      </c>
      <c r="B111" s="29">
        <f t="shared" si="13"/>
        <v>44921</v>
      </c>
      <c r="C111" s="16">
        <f t="shared" si="14"/>
        <v>0</v>
      </c>
      <c r="D111" s="16"/>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c r="A112" s="2">
        <v>18</v>
      </c>
      <c r="B112" s="29">
        <f t="shared" si="13"/>
        <v>44952</v>
      </c>
      <c r="C112" s="16">
        <f t="shared" si="14"/>
        <v>0</v>
      </c>
      <c r="D112" s="16"/>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c r="A113" s="2">
        <v>19</v>
      </c>
      <c r="B113" s="29">
        <f t="shared" si="13"/>
        <v>44983</v>
      </c>
      <c r="C113" s="16">
        <f t="shared" si="14"/>
        <v>0</v>
      </c>
      <c r="D113" s="16"/>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c r="A114" s="2">
        <v>20</v>
      </c>
      <c r="B114" s="29">
        <f t="shared" si="13"/>
        <v>45011</v>
      </c>
      <c r="C114" s="16">
        <f t="shared" si="14"/>
        <v>0</v>
      </c>
      <c r="D114" s="16"/>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c r="A115" s="2">
        <v>21</v>
      </c>
      <c r="B115" s="29">
        <f t="shared" si="13"/>
        <v>45042</v>
      </c>
      <c r="C115" s="16">
        <f t="shared" si="14"/>
        <v>0</v>
      </c>
      <c r="D115" s="16"/>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c r="A116" s="2">
        <v>22</v>
      </c>
      <c r="B116" s="29">
        <f t="shared" si="13"/>
        <v>45072</v>
      </c>
      <c r="C116" s="16">
        <f t="shared" si="14"/>
        <v>0</v>
      </c>
      <c r="D116" s="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c r="A117" s="2">
        <v>23</v>
      </c>
      <c r="B117" s="29">
        <f t="shared" si="13"/>
        <v>45103</v>
      </c>
      <c r="C117" s="16">
        <f t="shared" si="14"/>
        <v>0</v>
      </c>
      <c r="D117" s="16"/>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c r="A118" s="2">
        <v>24</v>
      </c>
      <c r="B118" s="29">
        <f t="shared" si="13"/>
        <v>45133</v>
      </c>
      <c r="C118" s="16">
        <f t="shared" si="14"/>
        <v>0</v>
      </c>
      <c r="D118" s="16"/>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c r="A119" s="2">
        <v>25</v>
      </c>
      <c r="B119" s="29">
        <f t="shared" si="13"/>
        <v>45164</v>
      </c>
      <c r="C119" s="16">
        <f aca="true" t="shared" si="15" ref="C119:C130">M36</f>
        <v>0</v>
      </c>
      <c r="D119" s="16"/>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c r="A120" s="2">
        <v>26</v>
      </c>
      <c r="B120" s="29">
        <f t="shared" si="13"/>
        <v>45195</v>
      </c>
      <c r="C120" s="16">
        <f t="shared" si="15"/>
        <v>0</v>
      </c>
      <c r="D120" s="16"/>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c r="A121" s="2">
        <v>27</v>
      </c>
      <c r="B121" s="29">
        <f t="shared" si="13"/>
        <v>45225</v>
      </c>
      <c r="C121" s="16">
        <f t="shared" si="15"/>
        <v>0</v>
      </c>
      <c r="D121" s="16"/>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c r="A122" s="2">
        <v>28</v>
      </c>
      <c r="B122" s="29">
        <f t="shared" si="13"/>
        <v>45256</v>
      </c>
      <c r="C122" s="16">
        <f t="shared" si="15"/>
        <v>0</v>
      </c>
      <c r="D122" s="16"/>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c r="A123" s="2">
        <v>29</v>
      </c>
      <c r="B123" s="29">
        <f t="shared" si="13"/>
        <v>45286</v>
      </c>
      <c r="C123" s="16">
        <f t="shared" si="15"/>
        <v>0</v>
      </c>
      <c r="D123" s="16"/>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c r="A124" s="2">
        <v>30</v>
      </c>
      <c r="B124" s="29">
        <f t="shared" si="13"/>
        <v>45317</v>
      </c>
      <c r="C124" s="16">
        <f t="shared" si="15"/>
        <v>0</v>
      </c>
      <c r="D124" s="16"/>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c r="A125" s="2">
        <v>31</v>
      </c>
      <c r="B125" s="29">
        <f t="shared" si="13"/>
        <v>45348</v>
      </c>
      <c r="C125" s="16">
        <f t="shared" si="15"/>
        <v>0</v>
      </c>
      <c r="D125" s="16"/>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c r="A126" s="2">
        <v>32</v>
      </c>
      <c r="B126" s="29">
        <f t="shared" si="13"/>
        <v>45377</v>
      </c>
      <c r="C126" s="16">
        <f t="shared" si="15"/>
        <v>0</v>
      </c>
      <c r="D126" s="1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c r="A127" s="2">
        <v>33</v>
      </c>
      <c r="B127" s="29">
        <f t="shared" si="13"/>
        <v>45408</v>
      </c>
      <c r="C127" s="16">
        <f t="shared" si="15"/>
        <v>0</v>
      </c>
      <c r="D127" s="16"/>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c r="A128" s="2">
        <v>34</v>
      </c>
      <c r="B128" s="29">
        <f t="shared" si="13"/>
        <v>45438</v>
      </c>
      <c r="C128" s="16">
        <f t="shared" si="15"/>
        <v>0</v>
      </c>
      <c r="D128" s="16"/>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c r="A129" s="2">
        <v>35</v>
      </c>
      <c r="B129" s="29">
        <f t="shared" si="13"/>
        <v>45469</v>
      </c>
      <c r="C129" s="16">
        <f t="shared" si="15"/>
        <v>0</v>
      </c>
      <c r="D129" s="16"/>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c r="A130" s="2">
        <v>36</v>
      </c>
      <c r="B130" s="29">
        <f t="shared" si="13"/>
        <v>45499</v>
      </c>
      <c r="C130" s="16">
        <f t="shared" si="15"/>
        <v>0</v>
      </c>
      <c r="D130" s="16"/>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c r="A131" s="2">
        <v>37</v>
      </c>
      <c r="B131" s="29">
        <f t="shared" si="13"/>
        <v>45530</v>
      </c>
      <c r="C131" s="16">
        <f aca="true" t="shared" si="16" ref="C131:C142">Q36</f>
        <v>0</v>
      </c>
      <c r="D131" s="16"/>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c r="A132" s="2">
        <v>38</v>
      </c>
      <c r="B132" s="29">
        <f t="shared" si="13"/>
        <v>45561</v>
      </c>
      <c r="C132" s="16">
        <f t="shared" si="16"/>
        <v>0</v>
      </c>
      <c r="D132" s="16"/>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c r="A133" s="2">
        <v>39</v>
      </c>
      <c r="B133" s="29">
        <f t="shared" si="13"/>
        <v>45591</v>
      </c>
      <c r="C133" s="16">
        <f t="shared" si="16"/>
        <v>0</v>
      </c>
      <c r="D133" s="16"/>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c r="A134" s="2">
        <v>40</v>
      </c>
      <c r="B134" s="29">
        <f t="shared" si="13"/>
        <v>45622</v>
      </c>
      <c r="C134" s="16">
        <f t="shared" si="16"/>
        <v>0</v>
      </c>
      <c r="D134" s="16"/>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c r="A135" s="2">
        <v>41</v>
      </c>
      <c r="B135" s="29">
        <f t="shared" si="13"/>
        <v>45652</v>
      </c>
      <c r="C135" s="16">
        <f t="shared" si="16"/>
        <v>0</v>
      </c>
      <c r="D135" s="16"/>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c r="A136" s="2">
        <v>42</v>
      </c>
      <c r="B136" s="29">
        <f t="shared" si="13"/>
        <v>45683</v>
      </c>
      <c r="C136" s="16">
        <f t="shared" si="16"/>
        <v>0</v>
      </c>
      <c r="D136" s="1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c r="A137" s="2">
        <v>43</v>
      </c>
      <c r="B137" s="29">
        <f t="shared" si="13"/>
        <v>45714</v>
      </c>
      <c r="C137" s="16">
        <f t="shared" si="16"/>
        <v>0</v>
      </c>
      <c r="D137" s="16"/>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c r="A138" s="2">
        <v>44</v>
      </c>
      <c r="B138" s="29">
        <f t="shared" si="13"/>
        <v>45742</v>
      </c>
      <c r="C138" s="16">
        <f t="shared" si="16"/>
        <v>0</v>
      </c>
      <c r="D138" s="16"/>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c r="A139" s="2">
        <v>45</v>
      </c>
      <c r="B139" s="29">
        <f t="shared" si="13"/>
        <v>45773</v>
      </c>
      <c r="C139" s="16">
        <f t="shared" si="16"/>
        <v>0</v>
      </c>
      <c r="D139" s="16"/>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c r="A140" s="2">
        <v>46</v>
      </c>
      <c r="B140" s="29">
        <f t="shared" si="13"/>
        <v>45803</v>
      </c>
      <c r="C140" s="16">
        <f t="shared" si="16"/>
        <v>0</v>
      </c>
      <c r="D140" s="16"/>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c r="A141" s="2">
        <v>47</v>
      </c>
      <c r="B141" s="29">
        <f t="shared" si="13"/>
        <v>45834</v>
      </c>
      <c r="C141" s="16">
        <f t="shared" si="16"/>
        <v>0</v>
      </c>
      <c r="D141" s="16"/>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c r="A142" s="2">
        <v>48</v>
      </c>
      <c r="B142" s="29">
        <f t="shared" si="13"/>
        <v>45864</v>
      </c>
      <c r="C142" s="16">
        <f t="shared" si="16"/>
        <v>0</v>
      </c>
      <c r="D142" s="16"/>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c r="A143" s="2">
        <v>49</v>
      </c>
      <c r="B143" s="29">
        <f t="shared" si="13"/>
        <v>45895</v>
      </c>
      <c r="C143" s="16">
        <f aca="true" t="shared" si="17" ref="C143:C154">U36</f>
        <v>0</v>
      </c>
      <c r="D143" s="16"/>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c r="A144" s="2">
        <v>50</v>
      </c>
      <c r="B144" s="29">
        <f t="shared" si="13"/>
        <v>45926</v>
      </c>
      <c r="C144" s="16">
        <f t="shared" si="17"/>
        <v>0</v>
      </c>
      <c r="D144" s="16"/>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c r="A145" s="2">
        <v>51</v>
      </c>
      <c r="B145" s="29">
        <f t="shared" si="13"/>
        <v>45956</v>
      </c>
      <c r="C145" s="16">
        <f t="shared" si="17"/>
        <v>0</v>
      </c>
      <c r="D145" s="16"/>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c r="A146" s="2">
        <v>52</v>
      </c>
      <c r="B146" s="29">
        <f t="shared" si="13"/>
        <v>45987</v>
      </c>
      <c r="C146" s="16">
        <f t="shared" si="17"/>
        <v>0</v>
      </c>
      <c r="D146" s="1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c r="A147" s="2">
        <v>53</v>
      </c>
      <c r="B147" s="29">
        <f t="shared" si="13"/>
        <v>46017</v>
      </c>
      <c r="C147" s="16">
        <f t="shared" si="17"/>
        <v>0</v>
      </c>
      <c r="D147" s="16"/>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c r="A148" s="2">
        <v>54</v>
      </c>
      <c r="B148" s="29">
        <f t="shared" si="13"/>
        <v>46048</v>
      </c>
      <c r="C148" s="16">
        <f t="shared" si="17"/>
        <v>0</v>
      </c>
      <c r="D148" s="16"/>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c r="A149" s="2">
        <v>55</v>
      </c>
      <c r="B149" s="29">
        <f t="shared" si="13"/>
        <v>46079</v>
      </c>
      <c r="C149" s="16">
        <f t="shared" si="17"/>
        <v>0</v>
      </c>
      <c r="D149" s="16"/>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c r="A150" s="2">
        <v>56</v>
      </c>
      <c r="B150" s="29">
        <f t="shared" si="13"/>
        <v>46107</v>
      </c>
      <c r="C150" s="16">
        <f t="shared" si="17"/>
        <v>0</v>
      </c>
      <c r="D150" s="16"/>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c r="A151" s="2">
        <v>57</v>
      </c>
      <c r="B151" s="29">
        <f t="shared" si="13"/>
        <v>46138</v>
      </c>
      <c r="C151" s="16">
        <f t="shared" si="17"/>
        <v>0</v>
      </c>
      <c r="D151" s="16"/>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c r="A152" s="2">
        <v>58</v>
      </c>
      <c r="B152" s="29">
        <f t="shared" si="13"/>
        <v>46168</v>
      </c>
      <c r="C152" s="16">
        <f t="shared" si="17"/>
        <v>0</v>
      </c>
      <c r="D152" s="16"/>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c r="A153" s="2">
        <v>59</v>
      </c>
      <c r="B153" s="29">
        <f t="shared" si="13"/>
        <v>46199</v>
      </c>
      <c r="C153" s="16">
        <f t="shared" si="17"/>
        <v>0</v>
      </c>
      <c r="D153" s="16"/>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c r="A154" s="2">
        <v>60</v>
      </c>
      <c r="B154" s="29">
        <f t="shared" si="13"/>
        <v>46229</v>
      </c>
      <c r="C154" s="16">
        <f t="shared" si="17"/>
        <v>0</v>
      </c>
      <c r="D154" s="16"/>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c r="A155" s="2">
        <v>61</v>
      </c>
      <c r="B155" s="29">
        <f t="shared" si="13"/>
        <v>46260</v>
      </c>
      <c r="C155" s="16">
        <f aca="true" t="shared" si="18" ref="C155:C166">Y36</f>
        <v>0</v>
      </c>
      <c r="D155" s="16"/>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c r="A156" s="2">
        <v>62</v>
      </c>
      <c r="B156" s="29">
        <f t="shared" si="13"/>
        <v>46291</v>
      </c>
      <c r="C156" s="16">
        <f t="shared" si="18"/>
        <v>0</v>
      </c>
      <c r="D156" s="1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c r="A157" s="2">
        <v>63</v>
      </c>
      <c r="B157" s="29">
        <f t="shared" si="13"/>
        <v>46321</v>
      </c>
      <c r="C157" s="16">
        <f t="shared" si="18"/>
        <v>0</v>
      </c>
      <c r="D157" s="16"/>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c r="A158" s="2">
        <v>64</v>
      </c>
      <c r="B158" s="29">
        <f t="shared" si="13"/>
        <v>46352</v>
      </c>
      <c r="C158" s="16">
        <f t="shared" si="18"/>
        <v>0</v>
      </c>
      <c r="D158" s="16"/>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c r="A159" s="2">
        <v>65</v>
      </c>
      <c r="B159" s="29">
        <f t="shared" si="13"/>
        <v>46382</v>
      </c>
      <c r="C159" s="16">
        <f t="shared" si="18"/>
        <v>0</v>
      </c>
      <c r="D159" s="16"/>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c r="A160" s="2">
        <v>66</v>
      </c>
      <c r="B160" s="29">
        <f t="shared" si="13"/>
        <v>46413</v>
      </c>
      <c r="C160" s="16">
        <f t="shared" si="18"/>
        <v>0</v>
      </c>
      <c r="D160" s="16"/>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c r="A161" s="2">
        <v>67</v>
      </c>
      <c r="B161" s="29">
        <f aca="true" t="shared" si="19" ref="B161:B224">_XLL.ДАТАМЕС(B160,1)</f>
        <v>46444</v>
      </c>
      <c r="C161" s="16">
        <f t="shared" si="18"/>
        <v>0</v>
      </c>
      <c r="D161" s="16"/>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c r="A162" s="2">
        <v>68</v>
      </c>
      <c r="B162" s="29">
        <f t="shared" si="19"/>
        <v>46472</v>
      </c>
      <c r="C162" s="16">
        <f t="shared" si="18"/>
        <v>0</v>
      </c>
      <c r="D162" s="16"/>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c r="A163" s="2">
        <v>69</v>
      </c>
      <c r="B163" s="29">
        <f t="shared" si="19"/>
        <v>46503</v>
      </c>
      <c r="C163" s="16">
        <f t="shared" si="18"/>
        <v>0</v>
      </c>
      <c r="D163" s="16"/>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c r="A164" s="2">
        <v>70</v>
      </c>
      <c r="B164" s="29">
        <f t="shared" si="19"/>
        <v>46533</v>
      </c>
      <c r="C164" s="16">
        <f t="shared" si="18"/>
        <v>0</v>
      </c>
      <c r="D164" s="16"/>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c r="A165" s="2">
        <v>71</v>
      </c>
      <c r="B165" s="29">
        <f t="shared" si="19"/>
        <v>46564</v>
      </c>
      <c r="C165" s="16">
        <f t="shared" si="18"/>
        <v>0</v>
      </c>
      <c r="D165" s="16"/>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c r="A166" s="2">
        <v>72</v>
      </c>
      <c r="B166" s="29">
        <f t="shared" si="19"/>
        <v>46594</v>
      </c>
      <c r="C166" s="16">
        <f t="shared" si="18"/>
        <v>0</v>
      </c>
      <c r="D166" s="1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c r="A167" s="2">
        <v>73</v>
      </c>
      <c r="B167" s="29">
        <f t="shared" si="19"/>
        <v>46625</v>
      </c>
      <c r="C167" s="16">
        <f aca="true" t="shared" si="20" ref="C167:C178">AC36</f>
        <v>0</v>
      </c>
      <c r="D167" s="16"/>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c r="A168" s="2">
        <v>74</v>
      </c>
      <c r="B168" s="29">
        <f t="shared" si="19"/>
        <v>46656</v>
      </c>
      <c r="C168" s="16">
        <f t="shared" si="20"/>
        <v>0</v>
      </c>
      <c r="D168" s="16"/>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c r="A169" s="2">
        <v>75</v>
      </c>
      <c r="B169" s="29">
        <f t="shared" si="19"/>
        <v>46686</v>
      </c>
      <c r="C169" s="16">
        <f t="shared" si="20"/>
        <v>0</v>
      </c>
      <c r="D169" s="16"/>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c r="A170" s="2">
        <v>76</v>
      </c>
      <c r="B170" s="29">
        <f t="shared" si="19"/>
        <v>46717</v>
      </c>
      <c r="C170" s="16">
        <f t="shared" si="20"/>
        <v>0</v>
      </c>
      <c r="D170" s="16"/>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c r="A171" s="2">
        <v>77</v>
      </c>
      <c r="B171" s="29">
        <f t="shared" si="19"/>
        <v>46747</v>
      </c>
      <c r="C171" s="16">
        <f t="shared" si="20"/>
        <v>0</v>
      </c>
      <c r="D171" s="16"/>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c r="A172" s="2">
        <v>78</v>
      </c>
      <c r="B172" s="29">
        <f t="shared" si="19"/>
        <v>46778</v>
      </c>
      <c r="C172" s="16">
        <f t="shared" si="20"/>
        <v>0</v>
      </c>
      <c r="D172" s="16"/>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c r="A173" s="2">
        <v>79</v>
      </c>
      <c r="B173" s="29">
        <f t="shared" si="19"/>
        <v>46809</v>
      </c>
      <c r="C173" s="16">
        <f t="shared" si="20"/>
        <v>0</v>
      </c>
      <c r="D173" s="16"/>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c r="A174" s="2">
        <v>80</v>
      </c>
      <c r="B174" s="29">
        <f t="shared" si="19"/>
        <v>46838</v>
      </c>
      <c r="C174" s="16">
        <f t="shared" si="20"/>
        <v>0</v>
      </c>
      <c r="D174" s="16"/>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c r="A175" s="2">
        <v>81</v>
      </c>
      <c r="B175" s="29">
        <f t="shared" si="19"/>
        <v>46869</v>
      </c>
      <c r="C175" s="16">
        <f t="shared" si="20"/>
        <v>0</v>
      </c>
      <c r="D175" s="16"/>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c r="A176" s="2">
        <v>82</v>
      </c>
      <c r="B176" s="29">
        <f t="shared" si="19"/>
        <v>46899</v>
      </c>
      <c r="C176" s="16">
        <f t="shared" si="20"/>
        <v>0</v>
      </c>
      <c r="D176" s="1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c r="A177" s="2">
        <v>83</v>
      </c>
      <c r="B177" s="29">
        <f t="shared" si="19"/>
        <v>46930</v>
      </c>
      <c r="C177" s="16">
        <f t="shared" si="20"/>
        <v>0</v>
      </c>
      <c r="D177" s="16"/>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c r="A178" s="2">
        <v>84</v>
      </c>
      <c r="B178" s="29">
        <f t="shared" si="19"/>
        <v>46960</v>
      </c>
      <c r="C178" s="16">
        <f t="shared" si="20"/>
        <v>0</v>
      </c>
      <c r="D178" s="16"/>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c r="A179" s="2">
        <v>85</v>
      </c>
      <c r="B179" s="29">
        <f t="shared" si="19"/>
        <v>46991</v>
      </c>
      <c r="C179" s="16">
        <f aca="true" t="shared" si="21" ref="C179:C190">E51</f>
        <v>0</v>
      </c>
      <c r="D179" s="16"/>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c r="A180" s="2">
        <v>86</v>
      </c>
      <c r="B180" s="29">
        <f t="shared" si="19"/>
        <v>47022</v>
      </c>
      <c r="C180" s="16">
        <f t="shared" si="21"/>
        <v>0</v>
      </c>
      <c r="D180" s="16"/>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c r="A181" s="2">
        <v>87</v>
      </c>
      <c r="B181" s="29">
        <f t="shared" si="19"/>
        <v>47052</v>
      </c>
      <c r="C181" s="16">
        <f t="shared" si="21"/>
        <v>0</v>
      </c>
      <c r="D181" s="16"/>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c r="A182" s="2">
        <v>88</v>
      </c>
      <c r="B182" s="29">
        <f t="shared" si="19"/>
        <v>47083</v>
      </c>
      <c r="C182" s="16">
        <f t="shared" si="21"/>
        <v>0</v>
      </c>
      <c r="D182" s="16"/>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c r="A183" s="2">
        <v>89</v>
      </c>
      <c r="B183" s="29">
        <f t="shared" si="19"/>
        <v>47113</v>
      </c>
      <c r="C183" s="16">
        <f t="shared" si="21"/>
        <v>0</v>
      </c>
      <c r="D183" s="16"/>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c r="A184" s="2">
        <v>90</v>
      </c>
      <c r="B184" s="29">
        <f t="shared" si="19"/>
        <v>47144</v>
      </c>
      <c r="C184" s="16">
        <f t="shared" si="21"/>
        <v>0</v>
      </c>
      <c r="D184" s="16"/>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c r="A185" s="2">
        <v>91</v>
      </c>
      <c r="B185" s="29">
        <f t="shared" si="19"/>
        <v>47175</v>
      </c>
      <c r="C185" s="16">
        <f t="shared" si="21"/>
        <v>0</v>
      </c>
      <c r="D185" s="16"/>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c r="A186" s="2">
        <v>92</v>
      </c>
      <c r="B186" s="29">
        <f t="shared" si="19"/>
        <v>47203</v>
      </c>
      <c r="C186" s="16">
        <f t="shared" si="21"/>
        <v>0</v>
      </c>
      <c r="D186" s="1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c r="A187" s="2">
        <v>93</v>
      </c>
      <c r="B187" s="29">
        <f t="shared" si="19"/>
        <v>47234</v>
      </c>
      <c r="C187" s="16">
        <f t="shared" si="21"/>
        <v>0</v>
      </c>
      <c r="D187" s="16"/>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c r="A188" s="2">
        <v>94</v>
      </c>
      <c r="B188" s="29">
        <f t="shared" si="19"/>
        <v>47264</v>
      </c>
      <c r="C188" s="16">
        <f t="shared" si="21"/>
        <v>0</v>
      </c>
      <c r="D188" s="16"/>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c r="A189" s="2">
        <v>95</v>
      </c>
      <c r="B189" s="29">
        <f t="shared" si="19"/>
        <v>47295</v>
      </c>
      <c r="C189" s="16">
        <f t="shared" si="21"/>
        <v>0</v>
      </c>
      <c r="D189" s="16"/>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c r="A190" s="2">
        <v>96</v>
      </c>
      <c r="B190" s="29">
        <f t="shared" si="19"/>
        <v>47325</v>
      </c>
      <c r="C190" s="16">
        <f t="shared" si="21"/>
        <v>0</v>
      </c>
      <c r="D190" s="16"/>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c r="A191" s="2">
        <v>97</v>
      </c>
      <c r="B191" s="29">
        <f t="shared" si="19"/>
        <v>47356</v>
      </c>
      <c r="C191" s="16">
        <f aca="true" t="shared" si="22" ref="C191:C202">I51</f>
        <v>0</v>
      </c>
      <c r="D191" s="16"/>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c r="A192" s="2">
        <v>98</v>
      </c>
      <c r="B192" s="29">
        <f t="shared" si="19"/>
        <v>47387</v>
      </c>
      <c r="C192" s="16">
        <f t="shared" si="22"/>
        <v>0</v>
      </c>
      <c r="D192" s="16"/>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c r="A193" s="2">
        <v>99</v>
      </c>
      <c r="B193" s="29">
        <f t="shared" si="19"/>
        <v>47417</v>
      </c>
      <c r="C193" s="16">
        <f t="shared" si="22"/>
        <v>0</v>
      </c>
      <c r="D193" s="16"/>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c r="A194" s="2">
        <v>100</v>
      </c>
      <c r="B194" s="29">
        <f t="shared" si="19"/>
        <v>47448</v>
      </c>
      <c r="C194" s="16">
        <f t="shared" si="22"/>
        <v>0</v>
      </c>
      <c r="D194" s="16"/>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c r="A195" s="2">
        <v>101</v>
      </c>
      <c r="B195" s="29">
        <f t="shared" si="19"/>
        <v>47478</v>
      </c>
      <c r="C195" s="16">
        <f t="shared" si="22"/>
        <v>0</v>
      </c>
      <c r="D195" s="16"/>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c r="A196" s="2">
        <v>102</v>
      </c>
      <c r="B196" s="29">
        <f t="shared" si="19"/>
        <v>47509</v>
      </c>
      <c r="C196" s="16">
        <f t="shared" si="22"/>
        <v>0</v>
      </c>
      <c r="D196" s="1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c r="A197" s="2">
        <v>103</v>
      </c>
      <c r="B197" s="29">
        <f t="shared" si="19"/>
        <v>47540</v>
      </c>
      <c r="C197" s="16">
        <f t="shared" si="22"/>
        <v>0</v>
      </c>
      <c r="D197" s="16"/>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c r="A198" s="2">
        <v>104</v>
      </c>
      <c r="B198" s="29">
        <f t="shared" si="19"/>
        <v>47568</v>
      </c>
      <c r="C198" s="16">
        <f t="shared" si="22"/>
        <v>0</v>
      </c>
      <c r="D198" s="16"/>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c r="A199" s="2">
        <v>105</v>
      </c>
      <c r="B199" s="29">
        <f t="shared" si="19"/>
        <v>47599</v>
      </c>
      <c r="C199" s="16">
        <f t="shared" si="22"/>
        <v>0</v>
      </c>
      <c r="D199" s="16"/>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c r="A200" s="2">
        <v>106</v>
      </c>
      <c r="B200" s="29">
        <f t="shared" si="19"/>
        <v>47629</v>
      </c>
      <c r="C200" s="16">
        <f t="shared" si="22"/>
        <v>0</v>
      </c>
      <c r="D200" s="16"/>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c r="A201" s="2">
        <v>107</v>
      </c>
      <c r="B201" s="29">
        <f t="shared" si="19"/>
        <v>47660</v>
      </c>
      <c r="C201" s="16">
        <f t="shared" si="22"/>
        <v>0</v>
      </c>
      <c r="D201" s="16"/>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c r="A202" s="2">
        <v>108</v>
      </c>
      <c r="B202" s="29">
        <f t="shared" si="19"/>
        <v>47690</v>
      </c>
      <c r="C202" s="16">
        <f t="shared" si="22"/>
        <v>0</v>
      </c>
      <c r="D202" s="16"/>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c r="A203" s="2">
        <v>109</v>
      </c>
      <c r="B203" s="29">
        <f t="shared" si="19"/>
        <v>47721</v>
      </c>
      <c r="C203" s="16">
        <f aca="true" t="shared" si="23" ref="C203:C214">M51</f>
        <v>0</v>
      </c>
      <c r="D203" s="16"/>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c r="A204" s="2">
        <v>110</v>
      </c>
      <c r="B204" s="29">
        <f t="shared" si="19"/>
        <v>47752</v>
      </c>
      <c r="C204" s="16">
        <f t="shared" si="23"/>
        <v>0</v>
      </c>
      <c r="D204" s="16"/>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c r="A205" s="2">
        <v>111</v>
      </c>
      <c r="B205" s="29">
        <f t="shared" si="19"/>
        <v>47782</v>
      </c>
      <c r="C205" s="16">
        <f t="shared" si="23"/>
        <v>0</v>
      </c>
      <c r="D205" s="16"/>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c r="A206" s="2">
        <v>112</v>
      </c>
      <c r="B206" s="29">
        <f t="shared" si="19"/>
        <v>47813</v>
      </c>
      <c r="C206" s="16">
        <f t="shared" si="23"/>
        <v>0</v>
      </c>
      <c r="D206" s="1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c r="A207" s="2">
        <v>113</v>
      </c>
      <c r="B207" s="29">
        <f t="shared" si="19"/>
        <v>47843</v>
      </c>
      <c r="C207" s="16">
        <f t="shared" si="23"/>
        <v>0</v>
      </c>
      <c r="D207" s="16"/>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c r="A208" s="2">
        <v>114</v>
      </c>
      <c r="B208" s="29">
        <f t="shared" si="19"/>
        <v>47874</v>
      </c>
      <c r="C208" s="16">
        <f t="shared" si="23"/>
        <v>0</v>
      </c>
      <c r="D208" s="16"/>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c r="A209" s="2">
        <v>115</v>
      </c>
      <c r="B209" s="29">
        <f t="shared" si="19"/>
        <v>47905</v>
      </c>
      <c r="C209" s="16">
        <f t="shared" si="23"/>
        <v>0</v>
      </c>
      <c r="D209" s="16"/>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c r="A210" s="2">
        <v>116</v>
      </c>
      <c r="B210" s="29">
        <f t="shared" si="19"/>
        <v>47933</v>
      </c>
      <c r="C210" s="16">
        <f t="shared" si="23"/>
        <v>0</v>
      </c>
      <c r="D210" s="16"/>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c r="A211" s="2">
        <v>117</v>
      </c>
      <c r="B211" s="29">
        <f t="shared" si="19"/>
        <v>47964</v>
      </c>
      <c r="C211" s="16">
        <f t="shared" si="23"/>
        <v>0</v>
      </c>
      <c r="D211" s="16"/>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c r="A212" s="2">
        <v>118</v>
      </c>
      <c r="B212" s="29">
        <f t="shared" si="19"/>
        <v>47994</v>
      </c>
      <c r="C212" s="16">
        <f t="shared" si="23"/>
        <v>0</v>
      </c>
      <c r="D212" s="16"/>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c r="A213" s="2">
        <v>119</v>
      </c>
      <c r="B213" s="29">
        <f t="shared" si="19"/>
        <v>48025</v>
      </c>
      <c r="C213" s="16">
        <f t="shared" si="23"/>
        <v>0</v>
      </c>
      <c r="D213" s="16"/>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c r="A214" s="2">
        <v>120</v>
      </c>
      <c r="B214" s="29">
        <f t="shared" si="19"/>
        <v>48055</v>
      </c>
      <c r="C214" s="16">
        <f t="shared" si="23"/>
        <v>0</v>
      </c>
      <c r="D214" s="16"/>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c r="A215" s="2">
        <v>121</v>
      </c>
      <c r="B215" s="29">
        <f t="shared" si="19"/>
        <v>48086</v>
      </c>
      <c r="C215" s="21">
        <f aca="true" t="shared" si="24" ref="C215:C226">Q51</f>
        <v>0</v>
      </c>
      <c r="D215" s="16"/>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c r="A216" s="2">
        <v>122</v>
      </c>
      <c r="B216" s="29">
        <f t="shared" si="19"/>
        <v>48117</v>
      </c>
      <c r="C216" s="21">
        <f t="shared" si="24"/>
        <v>0</v>
      </c>
      <c r="D216" s="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c r="A217" s="2">
        <v>123</v>
      </c>
      <c r="B217" s="29">
        <f t="shared" si="19"/>
        <v>48147</v>
      </c>
      <c r="C217" s="21">
        <f t="shared" si="24"/>
        <v>0</v>
      </c>
      <c r="D217" s="16"/>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c r="A218" s="2">
        <v>124</v>
      </c>
      <c r="B218" s="29">
        <f t="shared" si="19"/>
        <v>48178</v>
      </c>
      <c r="C218" s="21">
        <f t="shared" si="24"/>
        <v>0</v>
      </c>
      <c r="D218" s="16"/>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c r="A219" s="2">
        <v>125</v>
      </c>
      <c r="B219" s="29">
        <f t="shared" si="19"/>
        <v>48208</v>
      </c>
      <c r="C219" s="21">
        <f t="shared" si="24"/>
        <v>0</v>
      </c>
      <c r="D219" s="16"/>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c r="A220" s="2">
        <v>126</v>
      </c>
      <c r="B220" s="29">
        <f t="shared" si="19"/>
        <v>48239</v>
      </c>
      <c r="C220" s="21">
        <f t="shared" si="24"/>
        <v>0</v>
      </c>
      <c r="D220" s="16"/>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c r="A221" s="2">
        <v>127</v>
      </c>
      <c r="B221" s="29">
        <f t="shared" si="19"/>
        <v>48270</v>
      </c>
      <c r="C221" s="21">
        <f t="shared" si="24"/>
        <v>0</v>
      </c>
      <c r="D221" s="16"/>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c r="A222" s="2">
        <v>128</v>
      </c>
      <c r="B222" s="29">
        <f t="shared" si="19"/>
        <v>48299</v>
      </c>
      <c r="C222" s="21">
        <f t="shared" si="24"/>
        <v>0</v>
      </c>
      <c r="D222" s="16"/>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c r="A223" s="2">
        <v>129</v>
      </c>
      <c r="B223" s="29">
        <f t="shared" si="19"/>
        <v>48330</v>
      </c>
      <c r="C223" s="21">
        <f t="shared" si="24"/>
        <v>0</v>
      </c>
      <c r="D223" s="16"/>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c r="A224" s="2">
        <v>130</v>
      </c>
      <c r="B224" s="29">
        <f t="shared" si="19"/>
        <v>48360</v>
      </c>
      <c r="C224" s="21">
        <f t="shared" si="24"/>
        <v>0</v>
      </c>
      <c r="D224" s="16"/>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c r="A225" s="2">
        <v>131</v>
      </c>
      <c r="B225" s="29">
        <f aca="true" t="shared" si="25" ref="B225:B288">_XLL.ДАТАМЕС(B224,1)</f>
        <v>48391</v>
      </c>
      <c r="C225" s="21">
        <f t="shared" si="24"/>
        <v>0</v>
      </c>
      <c r="D225" s="16"/>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c r="A226" s="2">
        <v>132</v>
      </c>
      <c r="B226" s="29">
        <f t="shared" si="25"/>
        <v>48421</v>
      </c>
      <c r="C226" s="21">
        <f t="shared" si="24"/>
        <v>0</v>
      </c>
      <c r="D226" s="1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c r="A227" s="2">
        <v>133</v>
      </c>
      <c r="B227" s="29">
        <f t="shared" si="25"/>
        <v>48452</v>
      </c>
      <c r="C227" s="21">
        <f aca="true" t="shared" si="26" ref="C227:C238">U51</f>
        <v>0</v>
      </c>
      <c r="D227" s="16"/>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c r="A228" s="2">
        <v>134</v>
      </c>
      <c r="B228" s="29">
        <f t="shared" si="25"/>
        <v>48483</v>
      </c>
      <c r="C228" s="21">
        <f t="shared" si="26"/>
        <v>0</v>
      </c>
      <c r="D228" s="16"/>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c r="A229" s="2">
        <v>135</v>
      </c>
      <c r="B229" s="29">
        <f t="shared" si="25"/>
        <v>48513</v>
      </c>
      <c r="C229" s="21">
        <f t="shared" si="26"/>
        <v>0</v>
      </c>
      <c r="D229" s="16"/>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c r="A230" s="2">
        <v>136</v>
      </c>
      <c r="B230" s="29">
        <f t="shared" si="25"/>
        <v>48544</v>
      </c>
      <c r="C230" s="21">
        <f t="shared" si="26"/>
        <v>0</v>
      </c>
      <c r="D230" s="16"/>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c r="A231" s="2">
        <v>137</v>
      </c>
      <c r="B231" s="29">
        <f t="shared" si="25"/>
        <v>48574</v>
      </c>
      <c r="C231" s="21">
        <f t="shared" si="26"/>
        <v>0</v>
      </c>
      <c r="D231" s="16"/>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c r="A232" s="2">
        <v>138</v>
      </c>
      <c r="B232" s="29">
        <f t="shared" si="25"/>
        <v>48605</v>
      </c>
      <c r="C232" s="21">
        <f t="shared" si="26"/>
        <v>0</v>
      </c>
      <c r="D232" s="16"/>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c r="A233" s="2">
        <v>139</v>
      </c>
      <c r="B233" s="29">
        <f t="shared" si="25"/>
        <v>48636</v>
      </c>
      <c r="C233" s="21">
        <f t="shared" si="26"/>
        <v>0</v>
      </c>
      <c r="D233" s="16"/>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c r="A234" s="2">
        <v>140</v>
      </c>
      <c r="B234" s="29">
        <f t="shared" si="25"/>
        <v>48664</v>
      </c>
      <c r="C234" s="21">
        <f t="shared" si="26"/>
        <v>0</v>
      </c>
      <c r="D234" s="16"/>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c r="A235" s="2">
        <v>141</v>
      </c>
      <c r="B235" s="29">
        <f t="shared" si="25"/>
        <v>48695</v>
      </c>
      <c r="C235" s="21">
        <f t="shared" si="26"/>
        <v>0</v>
      </c>
      <c r="D235" s="16"/>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c r="A236" s="2">
        <v>142</v>
      </c>
      <c r="B236" s="29">
        <f t="shared" si="25"/>
        <v>48725</v>
      </c>
      <c r="C236" s="21">
        <f t="shared" si="26"/>
        <v>0</v>
      </c>
      <c r="D236" s="1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c r="A237" s="2">
        <v>143</v>
      </c>
      <c r="B237" s="29">
        <f t="shared" si="25"/>
        <v>48756</v>
      </c>
      <c r="C237" s="21">
        <f t="shared" si="26"/>
        <v>0</v>
      </c>
      <c r="D237" s="16"/>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c r="A238" s="2">
        <v>144</v>
      </c>
      <c r="B238" s="29">
        <f t="shared" si="25"/>
        <v>48786</v>
      </c>
      <c r="C238" s="21">
        <f t="shared" si="26"/>
        <v>0</v>
      </c>
      <c r="D238" s="16"/>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c r="A239" s="2">
        <v>145</v>
      </c>
      <c r="B239" s="29">
        <f t="shared" si="25"/>
        <v>48817</v>
      </c>
      <c r="C239" s="21">
        <f aca="true" t="shared" si="27" ref="C239:C250">Y51</f>
        <v>0</v>
      </c>
      <c r="D239" s="16"/>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c r="A240" s="2">
        <v>146</v>
      </c>
      <c r="B240" s="29">
        <f t="shared" si="25"/>
        <v>48848</v>
      </c>
      <c r="C240" s="21">
        <f t="shared" si="27"/>
        <v>0</v>
      </c>
      <c r="D240" s="16"/>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c r="A241" s="2">
        <v>147</v>
      </c>
      <c r="B241" s="29">
        <f t="shared" si="25"/>
        <v>48878</v>
      </c>
      <c r="C241" s="21">
        <f t="shared" si="27"/>
        <v>0</v>
      </c>
      <c r="D241" s="16"/>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c r="A242" s="2">
        <v>148</v>
      </c>
      <c r="B242" s="29">
        <f t="shared" si="25"/>
        <v>48909</v>
      </c>
      <c r="C242" s="21">
        <f t="shared" si="27"/>
        <v>0</v>
      </c>
      <c r="D242" s="16"/>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c r="A243" s="2">
        <v>149</v>
      </c>
      <c r="B243" s="29">
        <f t="shared" si="25"/>
        <v>48939</v>
      </c>
      <c r="C243" s="21">
        <f t="shared" si="27"/>
        <v>0</v>
      </c>
      <c r="D243" s="16"/>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c r="A244" s="2">
        <v>150</v>
      </c>
      <c r="B244" s="29">
        <f t="shared" si="25"/>
        <v>48970</v>
      </c>
      <c r="C244" s="21">
        <f t="shared" si="27"/>
        <v>0</v>
      </c>
      <c r="D244" s="16"/>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c r="A245" s="2">
        <v>151</v>
      </c>
      <c r="B245" s="29">
        <f t="shared" si="25"/>
        <v>49001</v>
      </c>
      <c r="C245" s="21">
        <f t="shared" si="27"/>
        <v>0</v>
      </c>
      <c r="D245" s="16"/>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c r="A246" s="2">
        <v>152</v>
      </c>
      <c r="B246" s="29">
        <f t="shared" si="25"/>
        <v>49029</v>
      </c>
      <c r="C246" s="21">
        <f t="shared" si="27"/>
        <v>0</v>
      </c>
      <c r="D246" s="1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c r="A247" s="2">
        <v>153</v>
      </c>
      <c r="B247" s="29">
        <f t="shared" si="25"/>
        <v>49060</v>
      </c>
      <c r="C247" s="21">
        <f t="shared" si="27"/>
        <v>0</v>
      </c>
      <c r="D247" s="16"/>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c r="A248" s="2">
        <v>154</v>
      </c>
      <c r="B248" s="29">
        <f t="shared" si="25"/>
        <v>49090</v>
      </c>
      <c r="C248" s="21">
        <f t="shared" si="27"/>
        <v>0</v>
      </c>
      <c r="D248" s="16"/>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c r="A249" s="2">
        <v>155</v>
      </c>
      <c r="B249" s="29">
        <f t="shared" si="25"/>
        <v>49121</v>
      </c>
      <c r="C249" s="21">
        <f t="shared" si="27"/>
        <v>0</v>
      </c>
      <c r="D249" s="16"/>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c r="A250" s="2">
        <v>156</v>
      </c>
      <c r="B250" s="29">
        <f t="shared" si="25"/>
        <v>49151</v>
      </c>
      <c r="C250" s="21">
        <f t="shared" si="27"/>
        <v>0</v>
      </c>
      <c r="D250" s="16"/>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c r="A251" s="2">
        <v>157</v>
      </c>
      <c r="B251" s="29">
        <f t="shared" si="25"/>
        <v>49182</v>
      </c>
      <c r="C251" s="21">
        <f aca="true" t="shared" si="28" ref="C251:C262">AC51</f>
        <v>0</v>
      </c>
      <c r="D251" s="16"/>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c r="A252" s="2">
        <v>158</v>
      </c>
      <c r="B252" s="29">
        <f t="shared" si="25"/>
        <v>49213</v>
      </c>
      <c r="C252" s="21">
        <f t="shared" si="28"/>
        <v>0</v>
      </c>
      <c r="D252" s="16"/>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c r="A253" s="2">
        <v>159</v>
      </c>
      <c r="B253" s="29">
        <f t="shared" si="25"/>
        <v>49243</v>
      </c>
      <c r="C253" s="21">
        <f t="shared" si="28"/>
        <v>0</v>
      </c>
      <c r="D253" s="16"/>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c r="A254" s="2">
        <v>160</v>
      </c>
      <c r="B254" s="29">
        <f t="shared" si="25"/>
        <v>49274</v>
      </c>
      <c r="C254" s="21">
        <f t="shared" si="28"/>
        <v>0</v>
      </c>
      <c r="D254" s="16"/>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c r="A255" s="2">
        <v>161</v>
      </c>
      <c r="B255" s="29">
        <f t="shared" si="25"/>
        <v>49304</v>
      </c>
      <c r="C255" s="21">
        <f t="shared" si="28"/>
        <v>0</v>
      </c>
      <c r="D255" s="16"/>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c r="A256" s="2">
        <v>162</v>
      </c>
      <c r="B256" s="29">
        <f t="shared" si="25"/>
        <v>49335</v>
      </c>
      <c r="C256" s="21">
        <f t="shared" si="28"/>
        <v>0</v>
      </c>
      <c r="D256" s="1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c r="A257" s="2">
        <v>163</v>
      </c>
      <c r="B257" s="29">
        <f t="shared" si="25"/>
        <v>49366</v>
      </c>
      <c r="C257" s="21">
        <f t="shared" si="28"/>
        <v>0</v>
      </c>
      <c r="D257" s="16"/>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c r="A258" s="2">
        <v>164</v>
      </c>
      <c r="B258" s="29">
        <f t="shared" si="25"/>
        <v>49394</v>
      </c>
      <c r="C258" s="21">
        <f t="shared" si="28"/>
        <v>0</v>
      </c>
      <c r="D258" s="16"/>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c r="A259" s="2">
        <v>165</v>
      </c>
      <c r="B259" s="29">
        <f t="shared" si="25"/>
        <v>49425</v>
      </c>
      <c r="C259" s="21">
        <f t="shared" si="28"/>
        <v>0</v>
      </c>
      <c r="D259" s="16"/>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c r="A260" s="2">
        <v>166</v>
      </c>
      <c r="B260" s="29">
        <f t="shared" si="25"/>
        <v>49455</v>
      </c>
      <c r="C260" s="21">
        <f t="shared" si="28"/>
        <v>0</v>
      </c>
      <c r="D260" s="16"/>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c r="A261" s="2">
        <v>167</v>
      </c>
      <c r="B261" s="29">
        <f t="shared" si="25"/>
        <v>49486</v>
      </c>
      <c r="C261" s="21">
        <f t="shared" si="28"/>
        <v>0</v>
      </c>
      <c r="D261" s="16"/>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c r="A262" s="2">
        <v>168</v>
      </c>
      <c r="B262" s="29">
        <f t="shared" si="25"/>
        <v>49516</v>
      </c>
      <c r="C262" s="21">
        <f t="shared" si="28"/>
        <v>0</v>
      </c>
      <c r="D262" s="16"/>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c r="A263" s="2">
        <v>169</v>
      </c>
      <c r="B263" s="29">
        <f t="shared" si="25"/>
        <v>49547</v>
      </c>
      <c r="C263" s="21">
        <f aca="true" t="shared" si="29" ref="C263:C274">E66</f>
        <v>0</v>
      </c>
      <c r="D263" s="16"/>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c r="A264" s="2">
        <v>170</v>
      </c>
      <c r="B264" s="29">
        <f t="shared" si="25"/>
        <v>49578</v>
      </c>
      <c r="C264" s="21">
        <f t="shared" si="29"/>
        <v>0</v>
      </c>
      <c r="D264" s="16"/>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c r="A265" s="2">
        <v>171</v>
      </c>
      <c r="B265" s="29">
        <f t="shared" si="25"/>
        <v>49608</v>
      </c>
      <c r="C265" s="21">
        <f t="shared" si="29"/>
        <v>0</v>
      </c>
      <c r="D265" s="16"/>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c r="A266" s="2">
        <v>172</v>
      </c>
      <c r="B266" s="29">
        <f t="shared" si="25"/>
        <v>49639</v>
      </c>
      <c r="C266" s="21">
        <f t="shared" si="29"/>
        <v>0</v>
      </c>
      <c r="D266" s="1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c r="A267" s="2">
        <v>173</v>
      </c>
      <c r="B267" s="29">
        <f t="shared" si="25"/>
        <v>49669</v>
      </c>
      <c r="C267" s="21">
        <f t="shared" si="29"/>
        <v>0</v>
      </c>
      <c r="D267" s="16"/>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c r="A268" s="2">
        <v>174</v>
      </c>
      <c r="B268" s="29">
        <f t="shared" si="25"/>
        <v>49700</v>
      </c>
      <c r="C268" s="21">
        <f t="shared" si="29"/>
        <v>0</v>
      </c>
      <c r="D268" s="16"/>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c r="A269" s="2">
        <v>175</v>
      </c>
      <c r="B269" s="29">
        <f t="shared" si="25"/>
        <v>49731</v>
      </c>
      <c r="C269" s="21">
        <f t="shared" si="29"/>
        <v>0</v>
      </c>
      <c r="D269" s="16"/>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c r="A270" s="2">
        <v>176</v>
      </c>
      <c r="B270" s="29">
        <f t="shared" si="25"/>
        <v>49760</v>
      </c>
      <c r="C270" s="21">
        <f t="shared" si="29"/>
        <v>0</v>
      </c>
      <c r="D270" s="16"/>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c r="A271" s="2">
        <v>177</v>
      </c>
      <c r="B271" s="29">
        <f t="shared" si="25"/>
        <v>49791</v>
      </c>
      <c r="C271" s="21">
        <f t="shared" si="29"/>
        <v>0</v>
      </c>
      <c r="D271" s="16"/>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c r="A272" s="2">
        <v>178</v>
      </c>
      <c r="B272" s="29">
        <f t="shared" si="25"/>
        <v>49821</v>
      </c>
      <c r="C272" s="21">
        <f t="shared" si="29"/>
        <v>0</v>
      </c>
      <c r="D272" s="16"/>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c r="A273" s="2">
        <v>179</v>
      </c>
      <c r="B273" s="29">
        <f t="shared" si="25"/>
        <v>49852</v>
      </c>
      <c r="C273" s="21">
        <f t="shared" si="29"/>
        <v>0</v>
      </c>
      <c r="D273" s="16"/>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c r="A274" s="2">
        <v>180</v>
      </c>
      <c r="B274" s="29">
        <f t="shared" si="25"/>
        <v>49882</v>
      </c>
      <c r="C274" s="21">
        <f t="shared" si="29"/>
        <v>0</v>
      </c>
      <c r="D274" s="16"/>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c r="A275" s="2">
        <v>181</v>
      </c>
      <c r="B275" s="29">
        <f t="shared" si="25"/>
        <v>49913</v>
      </c>
      <c r="C275" s="21">
        <f aca="true" t="shared" si="30" ref="C275:C286">I66</f>
        <v>0</v>
      </c>
      <c r="D275" s="16"/>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c r="A276" s="2">
        <v>182</v>
      </c>
      <c r="B276" s="29">
        <f t="shared" si="25"/>
        <v>49944</v>
      </c>
      <c r="C276" s="21">
        <f t="shared" si="30"/>
        <v>0</v>
      </c>
      <c r="D276" s="1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c r="A277" s="2">
        <v>183</v>
      </c>
      <c r="B277" s="29">
        <f t="shared" si="25"/>
        <v>49974</v>
      </c>
      <c r="C277" s="21">
        <f t="shared" si="30"/>
        <v>0</v>
      </c>
      <c r="D277" s="16"/>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c r="A278" s="2">
        <v>184</v>
      </c>
      <c r="B278" s="29">
        <f t="shared" si="25"/>
        <v>50005</v>
      </c>
      <c r="C278" s="21">
        <f t="shared" si="30"/>
        <v>0</v>
      </c>
      <c r="D278" s="16"/>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c r="A279" s="2">
        <v>185</v>
      </c>
      <c r="B279" s="29">
        <f t="shared" si="25"/>
        <v>50035</v>
      </c>
      <c r="C279" s="21">
        <f t="shared" si="30"/>
        <v>0</v>
      </c>
      <c r="D279" s="16"/>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c r="A280" s="2">
        <v>186</v>
      </c>
      <c r="B280" s="29">
        <f t="shared" si="25"/>
        <v>50066</v>
      </c>
      <c r="C280" s="21">
        <f t="shared" si="30"/>
        <v>0</v>
      </c>
      <c r="D280" s="16"/>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c r="A281" s="2">
        <v>187</v>
      </c>
      <c r="B281" s="29">
        <f t="shared" si="25"/>
        <v>50097</v>
      </c>
      <c r="C281" s="21">
        <f t="shared" si="30"/>
        <v>0</v>
      </c>
      <c r="D281" s="16"/>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c r="A282" s="2">
        <v>188</v>
      </c>
      <c r="B282" s="29">
        <f t="shared" si="25"/>
        <v>50125</v>
      </c>
      <c r="C282" s="21">
        <f t="shared" si="30"/>
        <v>0</v>
      </c>
      <c r="D282" s="16"/>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c r="A283" s="2">
        <v>189</v>
      </c>
      <c r="B283" s="29">
        <f t="shared" si="25"/>
        <v>50156</v>
      </c>
      <c r="C283" s="21">
        <f t="shared" si="30"/>
        <v>0</v>
      </c>
      <c r="D283" s="16"/>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c r="A284" s="2">
        <v>190</v>
      </c>
      <c r="B284" s="29">
        <f t="shared" si="25"/>
        <v>50186</v>
      </c>
      <c r="C284" s="21">
        <f t="shared" si="30"/>
        <v>0</v>
      </c>
      <c r="D284" s="16"/>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c r="A285" s="2">
        <v>191</v>
      </c>
      <c r="B285" s="29">
        <f t="shared" si="25"/>
        <v>50217</v>
      </c>
      <c r="C285" s="21">
        <f t="shared" si="30"/>
        <v>0</v>
      </c>
      <c r="D285" s="16"/>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c r="A286" s="2">
        <v>192</v>
      </c>
      <c r="B286" s="29">
        <f t="shared" si="25"/>
        <v>50247</v>
      </c>
      <c r="C286" s="21">
        <f t="shared" si="30"/>
        <v>0</v>
      </c>
      <c r="D286" s="1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c r="A287" s="2">
        <v>193</v>
      </c>
      <c r="B287" s="29">
        <f t="shared" si="25"/>
        <v>50278</v>
      </c>
      <c r="C287" s="21">
        <f aca="true" t="shared" si="31" ref="C287:C298">M66</f>
        <v>0</v>
      </c>
      <c r="D287" s="16"/>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c r="A288" s="2">
        <v>194</v>
      </c>
      <c r="B288" s="29">
        <f t="shared" si="25"/>
        <v>50309</v>
      </c>
      <c r="C288" s="21">
        <f t="shared" si="31"/>
        <v>0</v>
      </c>
      <c r="D288" s="16"/>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c r="A289" s="2">
        <v>195</v>
      </c>
      <c r="B289" s="29">
        <f aca="true" t="shared" si="32" ref="B289:B334">_XLL.ДАТАМЕС(B288,1)</f>
        <v>50339</v>
      </c>
      <c r="C289" s="21">
        <f t="shared" si="31"/>
        <v>0</v>
      </c>
      <c r="D289" s="16"/>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c r="A290" s="2">
        <v>196</v>
      </c>
      <c r="B290" s="29">
        <f t="shared" si="32"/>
        <v>50370</v>
      </c>
      <c r="C290" s="21">
        <f t="shared" si="31"/>
        <v>0</v>
      </c>
      <c r="D290" s="16"/>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c r="A291" s="2">
        <v>197</v>
      </c>
      <c r="B291" s="29">
        <f t="shared" si="32"/>
        <v>50400</v>
      </c>
      <c r="C291" s="21">
        <f t="shared" si="31"/>
        <v>0</v>
      </c>
      <c r="D291" s="16"/>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c r="A292" s="2">
        <v>198</v>
      </c>
      <c r="B292" s="29">
        <f t="shared" si="32"/>
        <v>50431</v>
      </c>
      <c r="C292" s="21">
        <f t="shared" si="31"/>
        <v>0</v>
      </c>
      <c r="D292" s="16"/>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c r="A293" s="2">
        <v>199</v>
      </c>
      <c r="B293" s="29">
        <f t="shared" si="32"/>
        <v>50462</v>
      </c>
      <c r="C293" s="21">
        <f t="shared" si="31"/>
        <v>0</v>
      </c>
      <c r="D293" s="16"/>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c r="A294" s="2">
        <v>200</v>
      </c>
      <c r="B294" s="29">
        <f t="shared" si="32"/>
        <v>50490</v>
      </c>
      <c r="C294" s="21">
        <f t="shared" si="31"/>
        <v>0</v>
      </c>
      <c r="D294" s="16"/>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c r="A295" s="2">
        <v>201</v>
      </c>
      <c r="B295" s="29">
        <f t="shared" si="32"/>
        <v>50521</v>
      </c>
      <c r="C295" s="21">
        <f t="shared" si="31"/>
        <v>0</v>
      </c>
      <c r="D295" s="16"/>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c r="A296" s="2">
        <v>202</v>
      </c>
      <c r="B296" s="29">
        <f t="shared" si="32"/>
        <v>50551</v>
      </c>
      <c r="C296" s="21">
        <f t="shared" si="31"/>
        <v>0</v>
      </c>
      <c r="D296" s="1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c r="A297" s="2">
        <v>203</v>
      </c>
      <c r="B297" s="29">
        <f t="shared" si="32"/>
        <v>50582</v>
      </c>
      <c r="C297" s="21">
        <f t="shared" si="31"/>
        <v>0</v>
      </c>
      <c r="D297" s="16"/>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c r="A298" s="2">
        <v>204</v>
      </c>
      <c r="B298" s="29">
        <f t="shared" si="32"/>
        <v>50612</v>
      </c>
      <c r="C298" s="21">
        <f t="shared" si="31"/>
        <v>0</v>
      </c>
      <c r="D298" s="16"/>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c r="A299" s="2">
        <v>205</v>
      </c>
      <c r="B299" s="29">
        <f t="shared" si="32"/>
        <v>50643</v>
      </c>
      <c r="C299" s="21">
        <f aca="true" t="shared" si="33" ref="C299:C310">Q66</f>
        <v>0</v>
      </c>
      <c r="D299" s="16"/>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c r="A300" s="2">
        <v>206</v>
      </c>
      <c r="B300" s="29">
        <f t="shared" si="32"/>
        <v>50674</v>
      </c>
      <c r="C300" s="21">
        <f t="shared" si="33"/>
        <v>0</v>
      </c>
      <c r="D300" s="16"/>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c r="A301" s="2">
        <v>207</v>
      </c>
      <c r="B301" s="29">
        <f t="shared" si="32"/>
        <v>50704</v>
      </c>
      <c r="C301" s="21">
        <f t="shared" si="33"/>
        <v>0</v>
      </c>
      <c r="D301" s="16"/>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c r="A302" s="2">
        <v>208</v>
      </c>
      <c r="B302" s="29">
        <f t="shared" si="32"/>
        <v>50735</v>
      </c>
      <c r="C302" s="21">
        <f t="shared" si="33"/>
        <v>0</v>
      </c>
      <c r="D302" s="16"/>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c r="A303" s="2">
        <v>209</v>
      </c>
      <c r="B303" s="29">
        <f t="shared" si="32"/>
        <v>50765</v>
      </c>
      <c r="C303" s="21">
        <f t="shared" si="33"/>
        <v>0</v>
      </c>
      <c r="D303" s="16"/>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c r="A304" s="2">
        <v>210</v>
      </c>
      <c r="B304" s="29">
        <f t="shared" si="32"/>
        <v>50796</v>
      </c>
      <c r="C304" s="21">
        <f t="shared" si="33"/>
        <v>0</v>
      </c>
      <c r="D304" s="16"/>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c r="A305" s="2">
        <v>211</v>
      </c>
      <c r="B305" s="29">
        <f t="shared" si="32"/>
        <v>50827</v>
      </c>
      <c r="C305" s="21">
        <f t="shared" si="33"/>
        <v>0</v>
      </c>
      <c r="D305" s="16"/>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c r="A306" s="2">
        <v>212</v>
      </c>
      <c r="B306" s="29">
        <f t="shared" si="32"/>
        <v>50855</v>
      </c>
      <c r="C306" s="21">
        <f t="shared" si="33"/>
        <v>0</v>
      </c>
      <c r="D306" s="1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c r="A307" s="2">
        <v>213</v>
      </c>
      <c r="B307" s="29">
        <f t="shared" si="32"/>
        <v>50886</v>
      </c>
      <c r="C307" s="21">
        <f t="shared" si="33"/>
        <v>0</v>
      </c>
      <c r="D307" s="16"/>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c r="A308" s="2">
        <v>214</v>
      </c>
      <c r="B308" s="29">
        <f t="shared" si="32"/>
        <v>50916</v>
      </c>
      <c r="C308" s="21">
        <f t="shared" si="33"/>
        <v>0</v>
      </c>
      <c r="D308" s="16"/>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c r="A309" s="2">
        <v>215</v>
      </c>
      <c r="B309" s="29">
        <f t="shared" si="32"/>
        <v>50947</v>
      </c>
      <c r="C309" s="21">
        <f t="shared" si="33"/>
        <v>0</v>
      </c>
      <c r="D309" s="16"/>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c r="A310" s="2">
        <v>216</v>
      </c>
      <c r="B310" s="29">
        <f t="shared" si="32"/>
        <v>50977</v>
      </c>
      <c r="C310" s="21">
        <f t="shared" si="33"/>
        <v>0</v>
      </c>
      <c r="D310" s="16"/>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c r="A311" s="2">
        <v>217</v>
      </c>
      <c r="B311" s="29">
        <f t="shared" si="32"/>
        <v>51008</v>
      </c>
      <c r="C311" s="16">
        <f aca="true" t="shared" si="34" ref="C311:C322">U66</f>
        <v>0</v>
      </c>
      <c r="D311" s="16"/>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c r="A312" s="2">
        <v>218</v>
      </c>
      <c r="B312" s="29">
        <f t="shared" si="32"/>
        <v>51039</v>
      </c>
      <c r="C312" s="16">
        <f t="shared" si="34"/>
        <v>0</v>
      </c>
      <c r="D312" s="16"/>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c r="A313" s="2">
        <v>219</v>
      </c>
      <c r="B313" s="29">
        <f t="shared" si="32"/>
        <v>51069</v>
      </c>
      <c r="C313" s="16">
        <f t="shared" si="34"/>
        <v>0</v>
      </c>
      <c r="D313" s="16"/>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c r="A314" s="2">
        <v>220</v>
      </c>
      <c r="B314" s="29">
        <f t="shared" si="32"/>
        <v>51100</v>
      </c>
      <c r="C314" s="16">
        <f t="shared" si="34"/>
        <v>0</v>
      </c>
      <c r="D314" s="16"/>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c r="A315" s="2">
        <v>221</v>
      </c>
      <c r="B315" s="29">
        <f t="shared" si="32"/>
        <v>51130</v>
      </c>
      <c r="C315" s="16">
        <f t="shared" si="34"/>
        <v>0</v>
      </c>
      <c r="D315" s="16"/>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c r="A316" s="2">
        <v>222</v>
      </c>
      <c r="B316" s="29">
        <f t="shared" si="32"/>
        <v>51161</v>
      </c>
      <c r="C316" s="16">
        <f t="shared" si="34"/>
        <v>0</v>
      </c>
      <c r="D316" s="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c r="A317" s="2">
        <v>223</v>
      </c>
      <c r="B317" s="29">
        <f t="shared" si="32"/>
        <v>51192</v>
      </c>
      <c r="C317" s="16">
        <f t="shared" si="34"/>
        <v>0</v>
      </c>
      <c r="D317" s="16"/>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c r="A318" s="2">
        <v>224</v>
      </c>
      <c r="B318" s="29">
        <f t="shared" si="32"/>
        <v>51221</v>
      </c>
      <c r="C318" s="16">
        <f t="shared" si="34"/>
        <v>0</v>
      </c>
      <c r="D318" s="16"/>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c r="A319" s="2">
        <v>225</v>
      </c>
      <c r="B319" s="29">
        <f t="shared" si="32"/>
        <v>51252</v>
      </c>
      <c r="C319" s="16">
        <f t="shared" si="34"/>
        <v>0</v>
      </c>
      <c r="D319" s="16"/>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c r="A320" s="2">
        <v>226</v>
      </c>
      <c r="B320" s="29">
        <f t="shared" si="32"/>
        <v>51282</v>
      </c>
      <c r="C320" s="16">
        <f t="shared" si="34"/>
        <v>0</v>
      </c>
      <c r="D320" s="16"/>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c r="A321" s="2">
        <v>227</v>
      </c>
      <c r="B321" s="29">
        <f t="shared" si="32"/>
        <v>51313</v>
      </c>
      <c r="C321" s="16">
        <f t="shared" si="34"/>
        <v>0</v>
      </c>
      <c r="D321" s="16"/>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c r="A322" s="2">
        <v>228</v>
      </c>
      <c r="B322" s="29">
        <f t="shared" si="32"/>
        <v>51343</v>
      </c>
      <c r="C322" s="16">
        <f t="shared" si="34"/>
        <v>0</v>
      </c>
      <c r="D322" s="16"/>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c r="A323" s="2">
        <v>229</v>
      </c>
      <c r="B323" s="29">
        <f t="shared" si="32"/>
        <v>51374</v>
      </c>
      <c r="C323" s="16">
        <f aca="true" t="shared" si="35" ref="C323:C334">Y66</f>
        <v>0</v>
      </c>
      <c r="D323" s="16"/>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c r="A324" s="2">
        <v>230</v>
      </c>
      <c r="B324" s="29">
        <f t="shared" si="32"/>
        <v>51405</v>
      </c>
      <c r="C324" s="16">
        <f t="shared" si="35"/>
        <v>0</v>
      </c>
      <c r="D324" s="16"/>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c r="A325" s="2">
        <v>231</v>
      </c>
      <c r="B325" s="29">
        <f t="shared" si="32"/>
        <v>51435</v>
      </c>
      <c r="C325" s="16">
        <f t="shared" si="35"/>
        <v>0</v>
      </c>
      <c r="D325" s="16"/>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c r="A326" s="2">
        <v>232</v>
      </c>
      <c r="B326" s="29">
        <f t="shared" si="32"/>
        <v>51466</v>
      </c>
      <c r="C326" s="16">
        <f t="shared" si="35"/>
        <v>0</v>
      </c>
      <c r="D326" s="1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c r="A327" s="2">
        <v>233</v>
      </c>
      <c r="B327" s="29">
        <f t="shared" si="32"/>
        <v>51496</v>
      </c>
      <c r="C327" s="16">
        <f t="shared" si="35"/>
        <v>0</v>
      </c>
      <c r="D327" s="16"/>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c r="A328" s="2">
        <v>234</v>
      </c>
      <c r="B328" s="29">
        <f t="shared" si="32"/>
        <v>51527</v>
      </c>
      <c r="C328" s="16">
        <f t="shared" si="35"/>
        <v>0</v>
      </c>
      <c r="D328" s="16"/>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c r="A329" s="2">
        <v>235</v>
      </c>
      <c r="B329" s="29">
        <f t="shared" si="32"/>
        <v>51558</v>
      </c>
      <c r="C329" s="16">
        <f t="shared" si="35"/>
        <v>0</v>
      </c>
      <c r="D329" s="16"/>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c r="A330" s="2">
        <v>236</v>
      </c>
      <c r="B330" s="29">
        <f t="shared" si="32"/>
        <v>51586</v>
      </c>
      <c r="C330" s="16">
        <f t="shared" si="35"/>
        <v>0</v>
      </c>
      <c r="D330" s="16"/>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c r="A331" s="2">
        <v>237</v>
      </c>
      <c r="B331" s="29">
        <f t="shared" si="32"/>
        <v>51617</v>
      </c>
      <c r="C331" s="16">
        <f t="shared" si="35"/>
        <v>0</v>
      </c>
      <c r="D331" s="16"/>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c r="A332" s="2">
        <v>238</v>
      </c>
      <c r="B332" s="29">
        <f t="shared" si="32"/>
        <v>51647</v>
      </c>
      <c r="C332" s="16">
        <f t="shared" si="35"/>
        <v>0</v>
      </c>
      <c r="D332" s="16"/>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c r="A333" s="2">
        <v>239</v>
      </c>
      <c r="B333" s="29">
        <f t="shared" si="32"/>
        <v>51678</v>
      </c>
      <c r="C333" s="16">
        <f t="shared" si="35"/>
        <v>0</v>
      </c>
      <c r="D333" s="16"/>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c r="A334" s="2">
        <v>240</v>
      </c>
      <c r="B334" s="29">
        <f t="shared" si="32"/>
        <v>51708</v>
      </c>
      <c r="C334" s="16">
        <f t="shared" si="35"/>
        <v>0</v>
      </c>
      <c r="D334" s="16"/>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6:247" s="2" customFormat="1" ht="1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row>
  </sheetData>
  <sheetProtection sheet="1" objects="1" scenarios="1"/>
  <mergeCells count="85">
    <mergeCell ref="A91:B92"/>
    <mergeCell ref="C91:F91"/>
    <mergeCell ref="C92:F92"/>
    <mergeCell ref="A21:I21"/>
    <mergeCell ref="A22:I22"/>
    <mergeCell ref="A84:J84"/>
    <mergeCell ref="A85:N85"/>
    <mergeCell ref="A86:N86"/>
    <mergeCell ref="A87:N87"/>
    <mergeCell ref="A89:B89"/>
    <mergeCell ref="C89:F89"/>
    <mergeCell ref="A83:J83"/>
    <mergeCell ref="A32:I32"/>
    <mergeCell ref="J32:K32"/>
    <mergeCell ref="L32:S32"/>
    <mergeCell ref="A31:I31"/>
    <mergeCell ref="V64:Y64"/>
    <mergeCell ref="Z64:AC64"/>
    <mergeCell ref="A80:J80"/>
    <mergeCell ref="A81:J81"/>
    <mergeCell ref="A82:J82"/>
    <mergeCell ref="A64:A65"/>
    <mergeCell ref="B64:E64"/>
    <mergeCell ref="V34:Y34"/>
    <mergeCell ref="Z34:AC34"/>
    <mergeCell ref="A49:A50"/>
    <mergeCell ref="B49:D49"/>
    <mergeCell ref="V49:Y49"/>
    <mergeCell ref="Z49:AC49"/>
    <mergeCell ref="A34:A35"/>
    <mergeCell ref="B34:E34"/>
    <mergeCell ref="J31:K31"/>
    <mergeCell ref="A25:I25"/>
    <mergeCell ref="J25:K25"/>
    <mergeCell ref="A26:I26"/>
    <mergeCell ref="J26:K26"/>
    <mergeCell ref="A27:I27"/>
    <mergeCell ref="J27:K27"/>
    <mergeCell ref="A28:I28"/>
    <mergeCell ref="J28:K28"/>
    <mergeCell ref="A29:I29"/>
    <mergeCell ref="A30:I30"/>
    <mergeCell ref="J30:K30"/>
    <mergeCell ref="A20:I20"/>
    <mergeCell ref="J20:K20"/>
    <mergeCell ref="A23:I23"/>
    <mergeCell ref="J23:K23"/>
    <mergeCell ref="A24:I24"/>
    <mergeCell ref="J24:K24"/>
    <mergeCell ref="J21:K21"/>
    <mergeCell ref="J22:K22"/>
    <mergeCell ref="A17:I17"/>
    <mergeCell ref="J17:K17"/>
    <mergeCell ref="A18:I18"/>
    <mergeCell ref="J18:K18"/>
    <mergeCell ref="A19:I19"/>
    <mergeCell ref="J19:K19"/>
    <mergeCell ref="A15:I15"/>
    <mergeCell ref="J15:K15"/>
    <mergeCell ref="A16:G16"/>
    <mergeCell ref="J16:K16"/>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dataValidations count="1">
    <dataValidation type="list" allowBlank="1" showInputMessage="1" showErrorMessage="1" sqref="J19:K19">
      <formula1>$AD$13:$AD$15</formula1>
    </dataValidation>
  </dataValidations>
  <printOptions/>
  <pageMargins left="0.25" right="0.25" top="0.75" bottom="0.75" header="0.3" footer="0.3"/>
  <pageSetup horizontalDpi="600" verticalDpi="600" orientation="landscape" paperSize="9" scale="53" r:id="rId3"/>
  <drawing r:id="rId2"/>
  <legacyDrawing r:id="rId1"/>
</worksheet>
</file>

<file path=xl/worksheets/sheet3.xml><?xml version="1.0" encoding="utf-8"?>
<worksheet xmlns="http://schemas.openxmlformats.org/spreadsheetml/2006/main" xmlns:r="http://schemas.openxmlformats.org/officeDocument/2006/relationships">
  <sheetPr codeName="Лист5"/>
  <dimension ref="A1:AJ321"/>
  <sheetViews>
    <sheetView showGridLines="0" zoomScalePageLayoutView="0" workbookViewId="0" topLeftCell="A4">
      <selection activeCell="D25" sqref="D25"/>
    </sheetView>
  </sheetViews>
  <sheetFormatPr defaultColWidth="9.00390625" defaultRowHeight="15" customHeight="1"/>
  <cols>
    <col min="1" max="1" width="10.75390625" style="2" customWidth="1"/>
    <col min="2" max="2" width="12.125" style="2" customWidth="1"/>
    <col min="3" max="3" width="13.625" style="2" customWidth="1"/>
    <col min="4" max="4" width="16.375" style="2" customWidth="1"/>
    <col min="5" max="5" width="13.25390625" style="2" customWidth="1"/>
    <col min="6" max="6" width="11.625" style="2" customWidth="1"/>
    <col min="7" max="7" width="11.87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customWidth="1"/>
    <col min="24" max="26" width="9.125" style="2" customWidth="1"/>
    <col min="27" max="28" width="9.125" style="2" hidden="1" customWidth="1"/>
    <col min="29" max="240" width="9.125" style="2" customWidth="1"/>
    <col min="241" max="241" width="13.75390625" style="2" customWidth="1"/>
    <col min="242" max="16384" width="9.125" style="2" customWidth="1"/>
  </cols>
  <sheetData>
    <row r="1" spans="1:15" ht="27.75" customHeight="1">
      <c r="A1" s="144" t="s">
        <v>52</v>
      </c>
      <c r="B1" s="144"/>
      <c r="C1" s="144"/>
      <c r="D1" s="144"/>
      <c r="E1" s="144"/>
      <c r="F1" s="144"/>
      <c r="G1" s="144"/>
      <c r="H1" s="144"/>
      <c r="I1" s="144"/>
      <c r="O1" s="2"/>
    </row>
    <row r="2" spans="1:9" ht="27.75" customHeight="1">
      <c r="A2" s="146" t="s">
        <v>3</v>
      </c>
      <c r="B2" s="146"/>
      <c r="C2" s="146"/>
      <c r="D2" s="146"/>
      <c r="E2" s="146"/>
      <c r="F2" s="146"/>
      <c r="G2" s="146"/>
      <c r="H2" s="146"/>
      <c r="I2" s="146"/>
    </row>
    <row r="3" spans="1:9" ht="24.75" customHeight="1">
      <c r="A3" s="147" t="s">
        <v>11</v>
      </c>
      <c r="B3" s="147"/>
      <c r="C3" s="147"/>
      <c r="D3" s="147"/>
      <c r="E3" s="147"/>
      <c r="F3" s="147"/>
      <c r="G3" s="147"/>
      <c r="H3" s="147"/>
      <c r="I3" s="147"/>
    </row>
    <row r="4" spans="1:9" ht="34.5" customHeight="1">
      <c r="A4" s="148" t="s">
        <v>53</v>
      </c>
      <c r="B4" s="148"/>
      <c r="C4" s="148"/>
      <c r="D4" s="148"/>
      <c r="E4" s="148"/>
      <c r="F4" s="148"/>
      <c r="G4" s="148"/>
      <c r="H4" s="148"/>
      <c r="I4" s="148"/>
    </row>
    <row r="5" ht="15" hidden="1"/>
    <row r="6" ht="15" hidden="1"/>
    <row r="7" ht="15" hidden="1"/>
    <row r="8" spans="1:23" ht="15" hidden="1">
      <c r="A8" s="149" t="s">
        <v>18</v>
      </c>
      <c r="B8" s="149"/>
      <c r="C8" s="149"/>
      <c r="D8" s="149"/>
      <c r="E8" s="149"/>
      <c r="F8" s="149"/>
      <c r="G8" s="149"/>
      <c r="H8" s="149"/>
      <c r="I8" s="149"/>
      <c r="J8" s="35"/>
      <c r="K8" s="7"/>
      <c r="L8" s="7"/>
      <c r="M8" s="7"/>
      <c r="N8" s="7"/>
      <c r="R8" s="1"/>
      <c r="S8" s="1"/>
      <c r="T8" s="1"/>
      <c r="U8" s="1"/>
      <c r="V8" s="1"/>
      <c r="W8" s="1"/>
    </row>
    <row r="9" spans="1:23" ht="45.75" customHeight="1" hidden="1">
      <c r="A9" s="150" t="s">
        <v>50</v>
      </c>
      <c r="B9" s="151"/>
      <c r="C9" s="151"/>
      <c r="D9" s="151"/>
      <c r="E9" s="151"/>
      <c r="F9" s="151"/>
      <c r="G9" s="152"/>
      <c r="H9" s="150" t="s">
        <v>51</v>
      </c>
      <c r="I9" s="153"/>
      <c r="J9" s="28"/>
      <c r="K9" s="28"/>
      <c r="L9" s="26"/>
      <c r="M9" s="26"/>
      <c r="N9" s="26"/>
      <c r="R9" s="1"/>
      <c r="S9" s="1"/>
      <c r="T9" s="1"/>
      <c r="U9" s="1"/>
      <c r="V9" s="1"/>
      <c r="W9" s="1"/>
    </row>
    <row r="10" spans="1:28" ht="15" hidden="1">
      <c r="A10" s="103" t="s">
        <v>15</v>
      </c>
      <c r="B10" s="103"/>
      <c r="C10" s="103"/>
      <c r="D10" s="103"/>
      <c r="E10" s="103"/>
      <c r="F10" s="103"/>
      <c r="G10" s="103"/>
      <c r="H10" s="154">
        <v>0.1</v>
      </c>
      <c r="I10" s="154"/>
      <c r="J10" s="47"/>
      <c r="K10" s="22"/>
      <c r="L10" s="22"/>
      <c r="M10" s="22"/>
      <c r="N10" s="22"/>
      <c r="O10" s="22"/>
      <c r="P10" s="2"/>
      <c r="Q10" s="2"/>
      <c r="S10" s="8"/>
      <c r="T10" s="8"/>
      <c r="U10" s="8"/>
      <c r="V10" s="8"/>
      <c r="W10" s="9"/>
      <c r="X10" s="1"/>
      <c r="Y10" s="1"/>
      <c r="AA10" s="2" t="s">
        <v>70</v>
      </c>
      <c r="AB10" s="18" t="s">
        <v>0</v>
      </c>
    </row>
    <row r="11" spans="1:28" ht="15">
      <c r="A11" s="103" t="s">
        <v>4</v>
      </c>
      <c r="B11" s="103"/>
      <c r="C11" s="103"/>
      <c r="D11" s="103"/>
      <c r="E11" s="103"/>
      <c r="F11" s="103"/>
      <c r="G11" s="103"/>
      <c r="H11" s="155">
        <v>4000000</v>
      </c>
      <c r="I11" s="155"/>
      <c r="J11" s="47"/>
      <c r="K11" s="22"/>
      <c r="L11" s="22"/>
      <c r="M11" s="22"/>
      <c r="N11" s="22"/>
      <c r="O11" s="22"/>
      <c r="P11" s="2"/>
      <c r="Q11" s="2"/>
      <c r="W11" s="10"/>
      <c r="X11" s="1"/>
      <c r="Y11" s="1"/>
      <c r="AA11" s="2" t="s">
        <v>2</v>
      </c>
      <c r="AB11" s="18" t="s">
        <v>1</v>
      </c>
    </row>
    <row r="12" spans="1:25" ht="15">
      <c r="A12" s="114" t="s">
        <v>12</v>
      </c>
      <c r="B12" s="114"/>
      <c r="C12" s="114"/>
      <c r="D12" s="114"/>
      <c r="E12" s="114"/>
      <c r="F12" s="114"/>
      <c r="G12" s="114"/>
      <c r="H12" s="138">
        <v>12</v>
      </c>
      <c r="I12" s="138"/>
      <c r="J12" s="47"/>
      <c r="K12" s="22"/>
      <c r="L12" s="22"/>
      <c r="M12" s="22"/>
      <c r="N12" s="22"/>
      <c r="O12" s="22"/>
      <c r="P12" s="2"/>
      <c r="Q12" s="2"/>
      <c r="S12" s="11"/>
      <c r="T12" s="11"/>
      <c r="U12" s="11"/>
      <c r="V12" s="11"/>
      <c r="W12" s="10"/>
      <c r="X12" s="1"/>
      <c r="Y12" s="1"/>
    </row>
    <row r="13" spans="1:25" ht="15">
      <c r="A13" s="130" t="s">
        <v>17</v>
      </c>
      <c r="B13" s="131"/>
      <c r="C13" s="131"/>
      <c r="D13" s="131"/>
      <c r="E13" s="131"/>
      <c r="F13" s="131"/>
      <c r="G13" s="139"/>
      <c r="H13" s="145">
        <v>22.63</v>
      </c>
      <c r="I13" s="145"/>
      <c r="J13" s="47"/>
      <c r="K13" s="22"/>
      <c r="L13" s="22"/>
      <c r="M13" s="22"/>
      <c r="N13" s="22"/>
      <c r="O13" s="22"/>
      <c r="P13" s="2"/>
      <c r="Q13" s="2"/>
      <c r="S13" s="11"/>
      <c r="T13" s="11"/>
      <c r="U13" s="11"/>
      <c r="V13" s="11"/>
      <c r="W13" s="17"/>
      <c r="X13" s="1"/>
      <c r="Y13" s="1"/>
    </row>
    <row r="14" spans="1:28" ht="24.75" customHeight="1">
      <c r="A14" s="130" t="s">
        <v>13</v>
      </c>
      <c r="B14" s="131"/>
      <c r="C14" s="131"/>
      <c r="D14" s="131"/>
      <c r="E14" s="131"/>
      <c r="F14" s="131"/>
      <c r="G14" s="139"/>
      <c r="H14" s="140">
        <v>1</v>
      </c>
      <c r="I14" s="141"/>
      <c r="J14" s="128"/>
      <c r="K14" s="129"/>
      <c r="L14" s="129"/>
      <c r="M14" s="129"/>
      <c r="N14" s="129"/>
      <c r="O14" s="129"/>
      <c r="R14" s="1"/>
      <c r="S14" s="1"/>
      <c r="T14" s="1"/>
      <c r="U14" s="1"/>
      <c r="V14" s="1"/>
      <c r="W14" s="12"/>
      <c r="X14" s="1"/>
      <c r="Y14" s="1"/>
      <c r="AB14" s="48">
        <v>0.007</v>
      </c>
    </row>
    <row r="15" spans="1:25" ht="15">
      <c r="A15" s="130" t="str">
        <f>CONCATENATE("Месячный платеж по кредиту, ",L22)</f>
        <v>Месячный платеж по кредиту, </v>
      </c>
      <c r="B15" s="131"/>
      <c r="C15" s="131"/>
      <c r="D15" s="131"/>
      <c r="E15" s="131"/>
      <c r="F15" s="131"/>
      <c r="G15" s="32"/>
      <c r="H15" s="142">
        <f>IF(data=1,0,sumkred*PROC/100/((1-POWER(1+PROC/1200,-strok))*12))</f>
        <v>0</v>
      </c>
      <c r="I15" s="143"/>
      <c r="J15" s="24"/>
      <c r="K15" s="19"/>
      <c r="L15" s="144"/>
      <c r="M15" s="144"/>
      <c r="N15" s="144"/>
      <c r="O15" s="25"/>
      <c r="P15" s="20"/>
      <c r="Q15" s="20"/>
      <c r="R15" s="1"/>
      <c r="S15" s="1"/>
      <c r="T15" s="1"/>
      <c r="U15" s="1"/>
      <c r="V15" s="1"/>
      <c r="W15" s="12"/>
      <c r="X15" s="1"/>
      <c r="Y15" s="1"/>
    </row>
    <row r="16" spans="1:28" ht="15">
      <c r="A16" s="133" t="s">
        <v>54</v>
      </c>
      <c r="B16" s="134"/>
      <c r="C16" s="134"/>
      <c r="D16" s="134"/>
      <c r="E16" s="134"/>
      <c r="F16" s="134"/>
      <c r="G16" s="135"/>
      <c r="H16" s="222">
        <v>0</v>
      </c>
      <c r="I16" s="222"/>
      <c r="J16" s="128"/>
      <c r="K16" s="129"/>
      <c r="L16" s="129"/>
      <c r="M16" s="129"/>
      <c r="N16" s="129"/>
      <c r="O16" s="129"/>
      <c r="P16" s="20"/>
      <c r="Q16" s="20"/>
      <c r="R16" s="1"/>
      <c r="S16" s="1"/>
      <c r="T16" s="1"/>
      <c r="U16" s="1"/>
      <c r="V16" s="1"/>
      <c r="W16" s="17"/>
      <c r="X16" s="1"/>
      <c r="Y16" s="1"/>
      <c r="AB16" s="48">
        <v>0.01</v>
      </c>
    </row>
    <row r="17" spans="1:25" ht="15" customHeight="1">
      <c r="A17" s="133" t="s">
        <v>55</v>
      </c>
      <c r="B17" s="134"/>
      <c r="C17" s="134"/>
      <c r="D17" s="134"/>
      <c r="E17" s="134"/>
      <c r="F17" s="134"/>
      <c r="G17" s="135"/>
      <c r="H17" s="221">
        <v>100</v>
      </c>
      <c r="I17" s="221"/>
      <c r="J17" s="128"/>
      <c r="K17" s="129"/>
      <c r="L17" s="129"/>
      <c r="M17" s="129"/>
      <c r="N17" s="129"/>
      <c r="O17" s="129"/>
      <c r="P17" s="20"/>
      <c r="Q17" s="20"/>
      <c r="R17" s="1"/>
      <c r="S17" s="1"/>
      <c r="T17" s="1"/>
      <c r="U17" s="1"/>
      <c r="V17" s="1"/>
      <c r="W17" s="17"/>
      <c r="X17" s="1"/>
      <c r="Y17" s="1"/>
    </row>
    <row r="18" spans="1:25" ht="34.5" customHeight="1">
      <c r="A18" s="126" t="s">
        <v>62</v>
      </c>
      <c r="B18" s="126"/>
      <c r="C18" s="126"/>
      <c r="D18" s="126"/>
      <c r="E18" s="126"/>
      <c r="F18" s="126"/>
      <c r="G18" s="126"/>
      <c r="H18" s="127">
        <v>0.01</v>
      </c>
      <c r="I18" s="127"/>
      <c r="J18" s="128"/>
      <c r="K18" s="129"/>
      <c r="L18" s="129"/>
      <c r="M18" s="129"/>
      <c r="N18" s="129"/>
      <c r="O18" s="129"/>
      <c r="P18" s="20"/>
      <c r="Q18" s="20"/>
      <c r="R18" s="1"/>
      <c r="S18" s="1"/>
      <c r="T18" s="1"/>
      <c r="U18" s="1"/>
      <c r="V18" s="1"/>
      <c r="W18" s="17"/>
      <c r="X18" s="1"/>
      <c r="Y18" s="1"/>
    </row>
    <row r="19" spans="1:25" ht="15" hidden="1">
      <c r="A19" s="130" t="s">
        <v>56</v>
      </c>
      <c r="B19" s="131"/>
      <c r="C19" s="131"/>
      <c r="D19" s="131"/>
      <c r="E19" s="131"/>
      <c r="F19" s="131"/>
      <c r="G19" s="131"/>
      <c r="H19" s="132"/>
      <c r="I19" s="132"/>
      <c r="J19" s="128"/>
      <c r="K19" s="129"/>
      <c r="L19" s="129"/>
      <c r="M19" s="129"/>
      <c r="N19" s="129"/>
      <c r="O19" s="129"/>
      <c r="P19" s="20"/>
      <c r="Q19" s="20"/>
      <c r="R19" s="1"/>
      <c r="S19" s="1"/>
      <c r="T19" s="1"/>
      <c r="U19" s="1"/>
      <c r="V19" s="1"/>
      <c r="W19" s="17"/>
      <c r="X19" s="1"/>
      <c r="Y19" s="1"/>
    </row>
    <row r="20" spans="1:25" ht="19.5" customHeight="1">
      <c r="A20" s="170" t="s">
        <v>71</v>
      </c>
      <c r="B20" s="171"/>
      <c r="C20" s="171"/>
      <c r="D20" s="171"/>
      <c r="E20" s="171"/>
      <c r="F20" s="171"/>
      <c r="G20" s="172"/>
      <c r="H20" s="104">
        <v>750</v>
      </c>
      <c r="I20" s="104"/>
      <c r="J20" s="66"/>
      <c r="K20" s="67"/>
      <c r="L20" s="67"/>
      <c r="M20" s="67"/>
      <c r="N20" s="67"/>
      <c r="O20" s="67"/>
      <c r="P20" s="20"/>
      <c r="Q20" s="20"/>
      <c r="R20" s="1"/>
      <c r="S20" s="1"/>
      <c r="T20" s="1"/>
      <c r="U20" s="1"/>
      <c r="V20" s="1"/>
      <c r="W20" s="17"/>
      <c r="X20" s="1"/>
      <c r="Y20" s="1"/>
    </row>
    <row r="21" spans="1:25" ht="29.25" customHeight="1">
      <c r="A21" s="113" t="s">
        <v>72</v>
      </c>
      <c r="B21" s="114"/>
      <c r="C21" s="114"/>
      <c r="D21" s="114"/>
      <c r="E21" s="114"/>
      <c r="F21" s="114"/>
      <c r="G21" s="114"/>
      <c r="H21" s="115" t="s">
        <v>73</v>
      </c>
      <c r="I21" s="116"/>
      <c r="J21" s="66"/>
      <c r="K21" s="67"/>
      <c r="L21" s="67"/>
      <c r="M21" s="67"/>
      <c r="N21" s="67"/>
      <c r="O21" s="67"/>
      <c r="P21" s="20"/>
      <c r="Q21" s="20"/>
      <c r="R21" s="1"/>
      <c r="S21" s="1"/>
      <c r="T21" s="1"/>
      <c r="U21" s="1"/>
      <c r="V21" s="1"/>
      <c r="W21" s="17"/>
      <c r="X21" s="1"/>
      <c r="Y21" s="1"/>
    </row>
    <row r="22" spans="1:23" ht="15">
      <c r="A22" s="13">
        <v>2</v>
      </c>
      <c r="B22" s="1"/>
      <c r="C22" s="1"/>
      <c r="D22" s="1"/>
      <c r="E22" s="1"/>
      <c r="F22" s="1"/>
      <c r="G22" s="1"/>
      <c r="I22" s="23"/>
      <c r="J22" s="23"/>
      <c r="K22" s="23"/>
      <c r="L22" s="112"/>
      <c r="M22" s="112"/>
      <c r="N22" s="112"/>
      <c r="O22" s="112"/>
      <c r="P22" s="23"/>
      <c r="Q22" s="23"/>
      <c r="R22" s="1"/>
      <c r="S22" s="1"/>
      <c r="T22" s="1"/>
      <c r="U22" s="1"/>
      <c r="V22" s="27" t="s">
        <v>16</v>
      </c>
      <c r="W22" s="14"/>
    </row>
    <row r="23" spans="1:22" ht="12.75" customHeight="1">
      <c r="A23" s="121" t="s">
        <v>22</v>
      </c>
      <c r="B23" s="111" t="s">
        <v>24</v>
      </c>
      <c r="C23" s="111"/>
      <c r="D23" s="111"/>
      <c r="E23" s="124" t="s">
        <v>25</v>
      </c>
      <c r="F23" s="124"/>
      <c r="G23" s="124"/>
      <c r="H23" s="124" t="s">
        <v>26</v>
      </c>
      <c r="I23" s="124"/>
      <c r="J23" s="124"/>
      <c r="K23" s="125" t="s">
        <v>27</v>
      </c>
      <c r="L23" s="111"/>
      <c r="M23" s="111"/>
      <c r="N23" s="111" t="s">
        <v>28</v>
      </c>
      <c r="O23" s="111"/>
      <c r="P23" s="111"/>
      <c r="Q23" s="111" t="s">
        <v>29</v>
      </c>
      <c r="R23" s="111"/>
      <c r="S23" s="111"/>
      <c r="T23" s="111" t="s">
        <v>30</v>
      </c>
      <c r="U23" s="111"/>
      <c r="V23" s="111"/>
    </row>
    <row r="24" spans="1:22" ht="30.75" thickBot="1">
      <c r="A24" s="122"/>
      <c r="B24" s="59" t="s">
        <v>45</v>
      </c>
      <c r="C24" s="59" t="s">
        <v>46</v>
      </c>
      <c r="D24" s="59" t="s">
        <v>47</v>
      </c>
      <c r="E24" s="54" t="s">
        <v>45</v>
      </c>
      <c r="F24" s="54" t="s">
        <v>46</v>
      </c>
      <c r="G24" s="54" t="s">
        <v>47</v>
      </c>
      <c r="H24" s="54" t="s">
        <v>45</v>
      </c>
      <c r="I24" s="54" t="s">
        <v>46</v>
      </c>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62">
        <v>1</v>
      </c>
      <c r="B25" s="40">
        <f>sumkred</f>
        <v>4000000</v>
      </c>
      <c r="C25" s="40">
        <f aca="true" t="shared" si="0" ref="C25:C36">IF(A25&gt;strok,0,IF(data=1,B25*(PROC/36500)*30.42,B25*(PROC/36000)*30))</f>
        <v>75441.6</v>
      </c>
      <c r="D25" s="40">
        <f aca="true" t="shared" si="1" ref="D25:D36">IF(A25=strok,B25+C25,C25)</f>
        <v>75441.6</v>
      </c>
      <c r="E25" s="55">
        <f>IF(data=1,IF((B36-sumproplat)&gt;0,B36-sumproplat,0),IF(B36-(sumproplat-C36)&gt;0,B36-(D36-C36),0))</f>
        <v>4000000</v>
      </c>
      <c r="F25" s="56">
        <f aca="true" t="shared" si="2" ref="F25:F36">IF(data=1,E25*(PROC/36500)*30.42,E25*(PROC/36000)*30)</f>
        <v>75441.6</v>
      </c>
      <c r="G25" s="55">
        <f aca="true" t="shared" si="3" ref="G25:G36">IF(data=1,IF(F25&gt;0.0001,F25+sumproplat,0),IF(E25&gt;sumproplat*2,sumproplat,E25+F25))</f>
        <v>75441.6</v>
      </c>
      <c r="H25" s="55">
        <f>IF(data=1,IF((E36-sumproplat)&gt;0,E36-sumproplat,0),IF(E36-(sumproplat-F36)&gt;0,E36-(G36-F36),0))</f>
        <v>4000000</v>
      </c>
      <c r="I25" s="55">
        <f aca="true" t="shared" si="4" ref="I25:I36">IF(data=1,H25*(PROC/36500)*30.42,H25*(PROC/36000)*30)</f>
        <v>75441.6</v>
      </c>
      <c r="J25" s="55">
        <f aca="true" t="shared" si="5" ref="J25:J36">IF(data=1,IF(I25&gt;0.0001,I25+sumproplat,0),IF(H25&gt;sumproplat*2,sumproplat,H25+I25))</f>
        <v>75441.6</v>
      </c>
      <c r="K25" s="50">
        <f>IF(data=1,IF((H36-sumproplat)&gt;0,H36-sumproplat,0),IF(H36-(sumproplat-I36)&gt;0,H36-(J36-I36),0))</f>
        <v>4000000</v>
      </c>
      <c r="L25" s="38">
        <f aca="true" t="shared" si="6" ref="L25:L36">IF(data=1,K25*(PROC/36500)*30.42,K25*(PROC/36000)*30)</f>
        <v>75441.6</v>
      </c>
      <c r="M25" s="38">
        <f aca="true" t="shared" si="7" ref="M25:M36">IF(data=1,IF(L25&gt;0.0001,L25+sumproplat,0),IF(K25&gt;sumproplat*2,sumproplat,K25+L25))</f>
        <v>75441.6</v>
      </c>
      <c r="N25" s="38">
        <f>IF(data=1,IF((K36-sumproplat)&gt;0,K36-sumproplat,0),IF(K36-(sumproplat-L36)&gt;0,K36-(M36-L36),0))</f>
        <v>4000000</v>
      </c>
      <c r="O25" s="38">
        <f aca="true" t="shared" si="8" ref="O25:O36">IF(data=1,N25*(PROC/36500)*30.42,N25*(PROC/36000)*30)</f>
        <v>75441.6</v>
      </c>
      <c r="P25" s="38">
        <f aca="true" t="shared" si="9" ref="P25:P36">IF(data=1,IF(O25&gt;0.0001,O25+sumproplat,0),IF(N25&gt;sumproplat*2,sumproplat,N25+O25))</f>
        <v>75441.6</v>
      </c>
      <c r="Q25" s="38">
        <f>IF(data=1,IF((N36-sumproplat)&gt;0,N36-sumproplat,0),IF(N36-(sumproplat-O36)&gt;0,N36-(P36-O36),0))</f>
        <v>4000000</v>
      </c>
      <c r="R25" s="38">
        <f aca="true" t="shared" si="10" ref="R25:R36">IF(data=1,Q25*(PROC/36500)*30.42,Q25*(PROC/36000)*30)</f>
        <v>75441.6</v>
      </c>
      <c r="S25" s="38">
        <f aca="true" t="shared" si="11" ref="S25:S36">IF(data=1,IF(R25&gt;0.0001,R25+sumproplat,0),IF(Q25&gt;sumproplat*2,sumproplat,Q25+R25))</f>
        <v>75441.6</v>
      </c>
      <c r="T25" s="38">
        <f>IF(data=1,IF((Q36-sumproplat)&gt;0,Q36-sumproplat,0),IF(Q36-(sumproplat-R36)&gt;0,Q36-(S36-R36),0))</f>
        <v>4000000</v>
      </c>
      <c r="U25" s="38">
        <f aca="true" t="shared" si="12" ref="U25:U36">IF(data=1,T25*(PROC/36500)*30.42,T25*(PROC/36000)*30)</f>
        <v>75441.6</v>
      </c>
      <c r="V25" s="38">
        <f aca="true" t="shared" si="13" ref="V25:V36">IF(data=1,IF(U25&gt;0.0001,U25+sumproplat,0),IF(T25&gt;sumproplat*2,sumproplat,T25+U25))</f>
        <v>75441.6</v>
      </c>
    </row>
    <row r="26" spans="1:22" ht="15">
      <c r="A26" s="63">
        <v>2</v>
      </c>
      <c r="B26" s="40">
        <f aca="true" t="shared" si="14" ref="B26:B36">IF(data=1,IF(A26&gt;strok,0,B25),0)</f>
        <v>4000000</v>
      </c>
      <c r="C26" s="40">
        <f t="shared" si="0"/>
        <v>75441.6</v>
      </c>
      <c r="D26" s="40">
        <f t="shared" si="1"/>
        <v>75441.6</v>
      </c>
      <c r="E26" s="55">
        <f>IF(data=1,IF((E25-sumproplat)&gt;0,E25-sumproplat,0),IF(E25-(sumproplat-F25)&gt;0,E25-(G25-F25),0))</f>
        <v>4000000</v>
      </c>
      <c r="F26" s="56">
        <f t="shared" si="2"/>
        <v>75441.6</v>
      </c>
      <c r="G26" s="55">
        <f t="shared" si="3"/>
        <v>75441.6</v>
      </c>
      <c r="H26" s="55">
        <f>IF(data=1,IF((H25-sumproplat)&gt;0,H25-sumproplat,0),IF(H25-(sumproplat-I25)&gt;0,H25-(J25-I25),0))</f>
        <v>4000000</v>
      </c>
      <c r="I26" s="55">
        <f t="shared" si="4"/>
        <v>75441.6</v>
      </c>
      <c r="J26" s="55">
        <f t="shared" si="5"/>
        <v>75441.6</v>
      </c>
      <c r="K26" s="51">
        <f>IF(data=1,IF((K25-sumproplat)&gt;0,K25-sumproplat,0),IF(K25-(sumproplat-L25)&gt;0,K25-(M25-L25),0))</f>
        <v>4000000</v>
      </c>
      <c r="L26" s="40">
        <f t="shared" si="6"/>
        <v>75441.6</v>
      </c>
      <c r="M26" s="40">
        <f t="shared" si="7"/>
        <v>75441.6</v>
      </c>
      <c r="N26" s="40">
        <f>IF(data=1,IF((N25-sumproplat)&gt;0,N25-sumproplat,0),IF(N25-(sumproplat-O25)&gt;0,N25-(P25-O25),0))</f>
        <v>4000000</v>
      </c>
      <c r="O26" s="40">
        <f t="shared" si="8"/>
        <v>75441.6</v>
      </c>
      <c r="P26" s="40">
        <f t="shared" si="9"/>
        <v>75441.6</v>
      </c>
      <c r="Q26" s="40">
        <f>IF(data=1,IF((Q25-sumproplat)&gt;0,Q25-sumproplat,0),IF(Q25-(sumproplat-R25)&gt;0,Q25-(S25-R25),0))</f>
        <v>4000000</v>
      </c>
      <c r="R26" s="40">
        <f t="shared" si="10"/>
        <v>75441.6</v>
      </c>
      <c r="S26" s="40">
        <f t="shared" si="11"/>
        <v>75441.6</v>
      </c>
      <c r="T26" s="40">
        <f>IF(data=1,IF((T25-sumproplat)&gt;0,T25-sumproplat,0),IF(T25-(sumproplat-U25)&gt;0,T25-(V25-U25),0))</f>
        <v>4000000</v>
      </c>
      <c r="U26" s="40">
        <f t="shared" si="12"/>
        <v>75441.6</v>
      </c>
      <c r="V26" s="40">
        <f t="shared" si="13"/>
        <v>75441.6</v>
      </c>
    </row>
    <row r="27" spans="1:22" ht="15">
      <c r="A27" s="62">
        <v>3</v>
      </c>
      <c r="B27" s="40">
        <f t="shared" si="14"/>
        <v>4000000</v>
      </c>
      <c r="C27" s="40">
        <f t="shared" si="0"/>
        <v>75441.6</v>
      </c>
      <c r="D27" s="40">
        <f t="shared" si="1"/>
        <v>75441.6</v>
      </c>
      <c r="E27" s="55">
        <f aca="true" t="shared" si="15" ref="E27:E36">IF(data=1,IF((E26-sumproplat)&gt;0,E26-sumproplat,0),IF(E26-(sumproplat-F26)&gt;0,E26-(G26-F26),0))</f>
        <v>4000000</v>
      </c>
      <c r="F27" s="56">
        <f t="shared" si="2"/>
        <v>75441.6</v>
      </c>
      <c r="G27" s="55">
        <f t="shared" si="3"/>
        <v>75441.6</v>
      </c>
      <c r="H27" s="55">
        <f aca="true" t="shared" si="16" ref="H27:H36">IF(data=1,IF((H26-sumproplat)&gt;0,H26-sumproplat,0),IF(H26-(sumproplat-I26)&gt;0,H26-(J26-I26),0))</f>
        <v>4000000</v>
      </c>
      <c r="I27" s="55">
        <f t="shared" si="4"/>
        <v>75441.6</v>
      </c>
      <c r="J27" s="55">
        <f t="shared" si="5"/>
        <v>75441.6</v>
      </c>
      <c r="K27" s="51">
        <f aca="true" t="shared" si="17" ref="K27:K36">IF(data=1,IF((K26-sumproplat)&gt;0,K26-sumproplat,0),IF(K26-(sumproplat-L26)&gt;0,K26-(M26-L26),0))</f>
        <v>4000000</v>
      </c>
      <c r="L27" s="40">
        <f t="shared" si="6"/>
        <v>75441.6</v>
      </c>
      <c r="M27" s="40">
        <f t="shared" si="7"/>
        <v>75441.6</v>
      </c>
      <c r="N27" s="40">
        <f aca="true" t="shared" si="18" ref="N27:N36">IF(data=1,IF((N26-sumproplat)&gt;0,N26-sumproplat,0),IF(N26-(sumproplat-O26)&gt;0,N26-(P26-O26),0))</f>
        <v>4000000</v>
      </c>
      <c r="O27" s="40">
        <f t="shared" si="8"/>
        <v>75441.6</v>
      </c>
      <c r="P27" s="40">
        <f t="shared" si="9"/>
        <v>75441.6</v>
      </c>
      <c r="Q27" s="40">
        <f aca="true" t="shared" si="19" ref="Q27:Q36">IF(data=1,IF((Q26-sumproplat)&gt;0,Q26-sumproplat,0),IF(Q26-(sumproplat-R26)&gt;0,Q26-(S26-R26),0))</f>
        <v>4000000</v>
      </c>
      <c r="R27" s="40">
        <f t="shared" si="10"/>
        <v>75441.6</v>
      </c>
      <c r="S27" s="40">
        <f t="shared" si="11"/>
        <v>75441.6</v>
      </c>
      <c r="T27" s="40">
        <f aca="true" t="shared" si="20" ref="T27:T36">IF(data=1,IF((T26-sumproplat)&gt;0,T26-sumproplat,0),IF(T26-(sumproplat-U26)&gt;0,T26-(V26-U26),0))</f>
        <v>4000000</v>
      </c>
      <c r="U27" s="40">
        <f t="shared" si="12"/>
        <v>75441.6</v>
      </c>
      <c r="V27" s="40">
        <f t="shared" si="13"/>
        <v>75441.6</v>
      </c>
    </row>
    <row r="28" spans="1:22" ht="15">
      <c r="A28" s="63">
        <v>4</v>
      </c>
      <c r="B28" s="40">
        <f t="shared" si="14"/>
        <v>4000000</v>
      </c>
      <c r="C28" s="40">
        <f t="shared" si="0"/>
        <v>75441.6</v>
      </c>
      <c r="D28" s="40">
        <f t="shared" si="1"/>
        <v>75441.6</v>
      </c>
      <c r="E28" s="55">
        <f t="shared" si="15"/>
        <v>4000000</v>
      </c>
      <c r="F28" s="56">
        <f t="shared" si="2"/>
        <v>75441.6</v>
      </c>
      <c r="G28" s="55">
        <f t="shared" si="3"/>
        <v>75441.6</v>
      </c>
      <c r="H28" s="55">
        <f t="shared" si="16"/>
        <v>4000000</v>
      </c>
      <c r="I28" s="55">
        <f t="shared" si="4"/>
        <v>75441.6</v>
      </c>
      <c r="J28" s="55">
        <f t="shared" si="5"/>
        <v>75441.6</v>
      </c>
      <c r="K28" s="51">
        <f t="shared" si="17"/>
        <v>4000000</v>
      </c>
      <c r="L28" s="40">
        <f t="shared" si="6"/>
        <v>75441.6</v>
      </c>
      <c r="M28" s="40">
        <f t="shared" si="7"/>
        <v>75441.6</v>
      </c>
      <c r="N28" s="40">
        <f t="shared" si="18"/>
        <v>4000000</v>
      </c>
      <c r="O28" s="40">
        <f t="shared" si="8"/>
        <v>75441.6</v>
      </c>
      <c r="P28" s="40">
        <f t="shared" si="9"/>
        <v>75441.6</v>
      </c>
      <c r="Q28" s="40">
        <f t="shared" si="19"/>
        <v>4000000</v>
      </c>
      <c r="R28" s="40">
        <f t="shared" si="10"/>
        <v>75441.6</v>
      </c>
      <c r="S28" s="40">
        <f t="shared" si="11"/>
        <v>75441.6</v>
      </c>
      <c r="T28" s="40">
        <f t="shared" si="20"/>
        <v>4000000</v>
      </c>
      <c r="U28" s="40">
        <f t="shared" si="12"/>
        <v>75441.6</v>
      </c>
      <c r="V28" s="40">
        <f t="shared" si="13"/>
        <v>75441.6</v>
      </c>
    </row>
    <row r="29" spans="1:22" ht="15">
      <c r="A29" s="62">
        <v>5</v>
      </c>
      <c r="B29" s="40">
        <f t="shared" si="14"/>
        <v>4000000</v>
      </c>
      <c r="C29" s="40">
        <f t="shared" si="0"/>
        <v>75441.6</v>
      </c>
      <c r="D29" s="40">
        <f t="shared" si="1"/>
        <v>75441.6</v>
      </c>
      <c r="E29" s="55">
        <f t="shared" si="15"/>
        <v>4000000</v>
      </c>
      <c r="F29" s="56">
        <f t="shared" si="2"/>
        <v>75441.6</v>
      </c>
      <c r="G29" s="55">
        <f t="shared" si="3"/>
        <v>75441.6</v>
      </c>
      <c r="H29" s="55">
        <f t="shared" si="16"/>
        <v>4000000</v>
      </c>
      <c r="I29" s="55">
        <f t="shared" si="4"/>
        <v>75441.6</v>
      </c>
      <c r="J29" s="55">
        <f t="shared" si="5"/>
        <v>75441.6</v>
      </c>
      <c r="K29" s="51">
        <f t="shared" si="17"/>
        <v>4000000</v>
      </c>
      <c r="L29" s="40">
        <f t="shared" si="6"/>
        <v>75441.6</v>
      </c>
      <c r="M29" s="40">
        <f t="shared" si="7"/>
        <v>75441.6</v>
      </c>
      <c r="N29" s="40">
        <f t="shared" si="18"/>
        <v>4000000</v>
      </c>
      <c r="O29" s="40">
        <f t="shared" si="8"/>
        <v>75441.6</v>
      </c>
      <c r="P29" s="40">
        <f t="shared" si="9"/>
        <v>75441.6</v>
      </c>
      <c r="Q29" s="40">
        <f t="shared" si="19"/>
        <v>4000000</v>
      </c>
      <c r="R29" s="40">
        <f t="shared" si="10"/>
        <v>75441.6</v>
      </c>
      <c r="S29" s="40">
        <f t="shared" si="11"/>
        <v>75441.6</v>
      </c>
      <c r="T29" s="40">
        <f t="shared" si="20"/>
        <v>4000000</v>
      </c>
      <c r="U29" s="40">
        <f t="shared" si="12"/>
        <v>75441.6</v>
      </c>
      <c r="V29" s="40">
        <f t="shared" si="13"/>
        <v>75441.6</v>
      </c>
    </row>
    <row r="30" spans="1:22" ht="15">
      <c r="A30" s="63">
        <v>6</v>
      </c>
      <c r="B30" s="40">
        <f t="shared" si="14"/>
        <v>4000000</v>
      </c>
      <c r="C30" s="40">
        <f t="shared" si="0"/>
        <v>75441.6</v>
      </c>
      <c r="D30" s="40">
        <f t="shared" si="1"/>
        <v>75441.6</v>
      </c>
      <c r="E30" s="55">
        <f t="shared" si="15"/>
        <v>4000000</v>
      </c>
      <c r="F30" s="56">
        <f t="shared" si="2"/>
        <v>75441.6</v>
      </c>
      <c r="G30" s="55">
        <f t="shared" si="3"/>
        <v>75441.6</v>
      </c>
      <c r="H30" s="55">
        <f t="shared" si="16"/>
        <v>4000000</v>
      </c>
      <c r="I30" s="55">
        <f t="shared" si="4"/>
        <v>75441.6</v>
      </c>
      <c r="J30" s="55">
        <f t="shared" si="5"/>
        <v>75441.6</v>
      </c>
      <c r="K30" s="51">
        <f t="shared" si="17"/>
        <v>4000000</v>
      </c>
      <c r="L30" s="40">
        <f t="shared" si="6"/>
        <v>75441.6</v>
      </c>
      <c r="M30" s="40">
        <f t="shared" si="7"/>
        <v>75441.6</v>
      </c>
      <c r="N30" s="40">
        <f t="shared" si="18"/>
        <v>4000000</v>
      </c>
      <c r="O30" s="40">
        <f t="shared" si="8"/>
        <v>75441.6</v>
      </c>
      <c r="P30" s="40">
        <f t="shared" si="9"/>
        <v>75441.6</v>
      </c>
      <c r="Q30" s="40">
        <f t="shared" si="19"/>
        <v>4000000</v>
      </c>
      <c r="R30" s="40">
        <f t="shared" si="10"/>
        <v>75441.6</v>
      </c>
      <c r="S30" s="40">
        <f t="shared" si="11"/>
        <v>75441.6</v>
      </c>
      <c r="T30" s="40">
        <f t="shared" si="20"/>
        <v>4000000</v>
      </c>
      <c r="U30" s="40">
        <f t="shared" si="12"/>
        <v>75441.6</v>
      </c>
      <c r="V30" s="40">
        <f t="shared" si="13"/>
        <v>75441.6</v>
      </c>
    </row>
    <row r="31" spans="1:22" ht="14.25" customHeight="1">
      <c r="A31" s="62">
        <v>7</v>
      </c>
      <c r="B31" s="40">
        <f t="shared" si="14"/>
        <v>4000000</v>
      </c>
      <c r="C31" s="40">
        <f t="shared" si="0"/>
        <v>75441.6</v>
      </c>
      <c r="D31" s="40">
        <f t="shared" si="1"/>
        <v>75441.6</v>
      </c>
      <c r="E31" s="55">
        <f t="shared" si="15"/>
        <v>4000000</v>
      </c>
      <c r="F31" s="56">
        <f t="shared" si="2"/>
        <v>75441.6</v>
      </c>
      <c r="G31" s="55">
        <f t="shared" si="3"/>
        <v>75441.6</v>
      </c>
      <c r="H31" s="55">
        <f t="shared" si="16"/>
        <v>4000000</v>
      </c>
      <c r="I31" s="55">
        <f t="shared" si="4"/>
        <v>75441.6</v>
      </c>
      <c r="J31" s="55">
        <f t="shared" si="5"/>
        <v>75441.6</v>
      </c>
      <c r="K31" s="51">
        <f t="shared" si="17"/>
        <v>4000000</v>
      </c>
      <c r="L31" s="40">
        <f t="shared" si="6"/>
        <v>75441.6</v>
      </c>
      <c r="M31" s="40">
        <f t="shared" si="7"/>
        <v>75441.6</v>
      </c>
      <c r="N31" s="40">
        <f t="shared" si="18"/>
        <v>4000000</v>
      </c>
      <c r="O31" s="40">
        <f t="shared" si="8"/>
        <v>75441.6</v>
      </c>
      <c r="P31" s="40">
        <f t="shared" si="9"/>
        <v>75441.6</v>
      </c>
      <c r="Q31" s="40">
        <f t="shared" si="19"/>
        <v>4000000</v>
      </c>
      <c r="R31" s="40">
        <f t="shared" si="10"/>
        <v>75441.6</v>
      </c>
      <c r="S31" s="40">
        <f t="shared" si="11"/>
        <v>75441.6</v>
      </c>
      <c r="T31" s="40">
        <f t="shared" si="20"/>
        <v>4000000</v>
      </c>
      <c r="U31" s="40">
        <f t="shared" si="12"/>
        <v>75441.6</v>
      </c>
      <c r="V31" s="40">
        <f t="shared" si="13"/>
        <v>75441.6</v>
      </c>
    </row>
    <row r="32" spans="1:22" ht="15">
      <c r="A32" s="63">
        <v>8</v>
      </c>
      <c r="B32" s="40">
        <f t="shared" si="14"/>
        <v>4000000</v>
      </c>
      <c r="C32" s="40">
        <f t="shared" si="0"/>
        <v>75441.6</v>
      </c>
      <c r="D32" s="40">
        <f t="shared" si="1"/>
        <v>75441.6</v>
      </c>
      <c r="E32" s="55">
        <f t="shared" si="15"/>
        <v>4000000</v>
      </c>
      <c r="F32" s="56">
        <f t="shared" si="2"/>
        <v>75441.6</v>
      </c>
      <c r="G32" s="55">
        <f t="shared" si="3"/>
        <v>75441.6</v>
      </c>
      <c r="H32" s="55">
        <f t="shared" si="16"/>
        <v>4000000</v>
      </c>
      <c r="I32" s="55">
        <f t="shared" si="4"/>
        <v>75441.6</v>
      </c>
      <c r="J32" s="55">
        <f t="shared" si="5"/>
        <v>75441.6</v>
      </c>
      <c r="K32" s="51">
        <f t="shared" si="17"/>
        <v>4000000</v>
      </c>
      <c r="L32" s="40">
        <f t="shared" si="6"/>
        <v>75441.6</v>
      </c>
      <c r="M32" s="40">
        <f t="shared" si="7"/>
        <v>75441.6</v>
      </c>
      <c r="N32" s="40">
        <f t="shared" si="18"/>
        <v>4000000</v>
      </c>
      <c r="O32" s="40">
        <f t="shared" si="8"/>
        <v>75441.6</v>
      </c>
      <c r="P32" s="40">
        <f t="shared" si="9"/>
        <v>75441.6</v>
      </c>
      <c r="Q32" s="40">
        <f t="shared" si="19"/>
        <v>4000000</v>
      </c>
      <c r="R32" s="40">
        <f t="shared" si="10"/>
        <v>75441.6</v>
      </c>
      <c r="S32" s="40">
        <f t="shared" si="11"/>
        <v>75441.6</v>
      </c>
      <c r="T32" s="40">
        <f t="shared" si="20"/>
        <v>4000000</v>
      </c>
      <c r="U32" s="40">
        <f t="shared" si="12"/>
        <v>75441.6</v>
      </c>
      <c r="V32" s="40">
        <f t="shared" si="13"/>
        <v>75441.6</v>
      </c>
    </row>
    <row r="33" spans="1:22" ht="15">
      <c r="A33" s="62">
        <v>9</v>
      </c>
      <c r="B33" s="40">
        <f t="shared" si="14"/>
        <v>4000000</v>
      </c>
      <c r="C33" s="40">
        <f t="shared" si="0"/>
        <v>75441.6</v>
      </c>
      <c r="D33" s="40">
        <f t="shared" si="1"/>
        <v>75441.6</v>
      </c>
      <c r="E33" s="55">
        <f t="shared" si="15"/>
        <v>4000000</v>
      </c>
      <c r="F33" s="56">
        <f t="shared" si="2"/>
        <v>75441.6</v>
      </c>
      <c r="G33" s="55">
        <f t="shared" si="3"/>
        <v>75441.6</v>
      </c>
      <c r="H33" s="55">
        <f t="shared" si="16"/>
        <v>4000000</v>
      </c>
      <c r="I33" s="55">
        <f t="shared" si="4"/>
        <v>75441.6</v>
      </c>
      <c r="J33" s="55">
        <f t="shared" si="5"/>
        <v>75441.6</v>
      </c>
      <c r="K33" s="51">
        <f t="shared" si="17"/>
        <v>4000000</v>
      </c>
      <c r="L33" s="40">
        <f t="shared" si="6"/>
        <v>75441.6</v>
      </c>
      <c r="M33" s="40">
        <f t="shared" si="7"/>
        <v>75441.6</v>
      </c>
      <c r="N33" s="40">
        <f t="shared" si="18"/>
        <v>4000000</v>
      </c>
      <c r="O33" s="40">
        <f t="shared" si="8"/>
        <v>75441.6</v>
      </c>
      <c r="P33" s="40">
        <f t="shared" si="9"/>
        <v>75441.6</v>
      </c>
      <c r="Q33" s="40">
        <f t="shared" si="19"/>
        <v>4000000</v>
      </c>
      <c r="R33" s="40">
        <f t="shared" si="10"/>
        <v>75441.6</v>
      </c>
      <c r="S33" s="40">
        <f t="shared" si="11"/>
        <v>75441.6</v>
      </c>
      <c r="T33" s="40">
        <f t="shared" si="20"/>
        <v>4000000</v>
      </c>
      <c r="U33" s="40">
        <f t="shared" si="12"/>
        <v>75441.6</v>
      </c>
      <c r="V33" s="40">
        <f t="shared" si="13"/>
        <v>75441.6</v>
      </c>
    </row>
    <row r="34" spans="1:22" ht="15">
      <c r="A34" s="63">
        <v>10</v>
      </c>
      <c r="B34" s="40">
        <f t="shared" si="14"/>
        <v>4000000</v>
      </c>
      <c r="C34" s="40">
        <f t="shared" si="0"/>
        <v>75441.6</v>
      </c>
      <c r="D34" s="40">
        <f t="shared" si="1"/>
        <v>75441.6</v>
      </c>
      <c r="E34" s="55">
        <f t="shared" si="15"/>
        <v>4000000</v>
      </c>
      <c r="F34" s="56">
        <f t="shared" si="2"/>
        <v>75441.6</v>
      </c>
      <c r="G34" s="55">
        <f t="shared" si="3"/>
        <v>75441.6</v>
      </c>
      <c r="H34" s="55">
        <f t="shared" si="16"/>
        <v>4000000</v>
      </c>
      <c r="I34" s="55">
        <f t="shared" si="4"/>
        <v>75441.6</v>
      </c>
      <c r="J34" s="55">
        <f t="shared" si="5"/>
        <v>75441.6</v>
      </c>
      <c r="K34" s="51">
        <f t="shared" si="17"/>
        <v>4000000</v>
      </c>
      <c r="L34" s="40">
        <f t="shared" si="6"/>
        <v>75441.6</v>
      </c>
      <c r="M34" s="40">
        <f t="shared" si="7"/>
        <v>75441.6</v>
      </c>
      <c r="N34" s="40">
        <f t="shared" si="18"/>
        <v>4000000</v>
      </c>
      <c r="O34" s="40">
        <f t="shared" si="8"/>
        <v>75441.6</v>
      </c>
      <c r="P34" s="40">
        <f t="shared" si="9"/>
        <v>75441.6</v>
      </c>
      <c r="Q34" s="40">
        <f t="shared" si="19"/>
        <v>4000000</v>
      </c>
      <c r="R34" s="40">
        <f t="shared" si="10"/>
        <v>75441.6</v>
      </c>
      <c r="S34" s="40">
        <f t="shared" si="11"/>
        <v>75441.6</v>
      </c>
      <c r="T34" s="40">
        <f t="shared" si="20"/>
        <v>4000000</v>
      </c>
      <c r="U34" s="40">
        <f t="shared" si="12"/>
        <v>75441.6</v>
      </c>
      <c r="V34" s="40">
        <f t="shared" si="13"/>
        <v>75441.6</v>
      </c>
    </row>
    <row r="35" spans="1:22" ht="15">
      <c r="A35" s="62">
        <v>11</v>
      </c>
      <c r="B35" s="40">
        <f t="shared" si="14"/>
        <v>4000000</v>
      </c>
      <c r="C35" s="40">
        <f t="shared" si="0"/>
        <v>75441.6</v>
      </c>
      <c r="D35" s="40">
        <f t="shared" si="1"/>
        <v>75441.6</v>
      </c>
      <c r="E35" s="55">
        <f t="shared" si="15"/>
        <v>4000000</v>
      </c>
      <c r="F35" s="56">
        <f t="shared" si="2"/>
        <v>75441.6</v>
      </c>
      <c r="G35" s="55">
        <f t="shared" si="3"/>
        <v>75441.6</v>
      </c>
      <c r="H35" s="55">
        <f t="shared" si="16"/>
        <v>4000000</v>
      </c>
      <c r="I35" s="55">
        <f t="shared" si="4"/>
        <v>75441.6</v>
      </c>
      <c r="J35" s="55">
        <f t="shared" si="5"/>
        <v>75441.6</v>
      </c>
      <c r="K35" s="51">
        <f t="shared" si="17"/>
        <v>4000000</v>
      </c>
      <c r="L35" s="40">
        <f t="shared" si="6"/>
        <v>75441.6</v>
      </c>
      <c r="M35" s="40">
        <f t="shared" si="7"/>
        <v>75441.6</v>
      </c>
      <c r="N35" s="40">
        <f t="shared" si="18"/>
        <v>4000000</v>
      </c>
      <c r="O35" s="40">
        <f t="shared" si="8"/>
        <v>75441.6</v>
      </c>
      <c r="P35" s="40">
        <f t="shared" si="9"/>
        <v>75441.6</v>
      </c>
      <c r="Q35" s="40">
        <f t="shared" si="19"/>
        <v>4000000</v>
      </c>
      <c r="R35" s="40">
        <f t="shared" si="10"/>
        <v>75441.6</v>
      </c>
      <c r="S35" s="40">
        <f t="shared" si="11"/>
        <v>75441.6</v>
      </c>
      <c r="T35" s="40">
        <f t="shared" si="20"/>
        <v>4000000</v>
      </c>
      <c r="U35" s="40">
        <f t="shared" si="12"/>
        <v>75441.6</v>
      </c>
      <c r="V35" s="40">
        <f t="shared" si="13"/>
        <v>75441.6</v>
      </c>
    </row>
    <row r="36" spans="1:22" ht="15.75" thickBot="1">
      <c r="A36" s="63">
        <v>12</v>
      </c>
      <c r="B36" s="40">
        <f t="shared" si="14"/>
        <v>4000000</v>
      </c>
      <c r="C36" s="40">
        <f t="shared" si="0"/>
        <v>75441.6</v>
      </c>
      <c r="D36" s="40">
        <f t="shared" si="1"/>
        <v>4075441.6</v>
      </c>
      <c r="E36" s="55">
        <f t="shared" si="15"/>
        <v>4000000</v>
      </c>
      <c r="F36" s="56">
        <f t="shared" si="2"/>
        <v>75441.6</v>
      </c>
      <c r="G36" s="55">
        <f t="shared" si="3"/>
        <v>75441.6</v>
      </c>
      <c r="H36" s="55">
        <f t="shared" si="16"/>
        <v>4000000</v>
      </c>
      <c r="I36" s="55">
        <f t="shared" si="4"/>
        <v>75441.6</v>
      </c>
      <c r="J36" s="55">
        <f t="shared" si="5"/>
        <v>75441.6</v>
      </c>
      <c r="K36" s="52">
        <f t="shared" si="17"/>
        <v>4000000</v>
      </c>
      <c r="L36" s="42">
        <f t="shared" si="6"/>
        <v>75441.6</v>
      </c>
      <c r="M36" s="42">
        <f t="shared" si="7"/>
        <v>75441.6</v>
      </c>
      <c r="N36" s="42">
        <f t="shared" si="18"/>
        <v>4000000</v>
      </c>
      <c r="O36" s="42">
        <f t="shared" si="8"/>
        <v>75441.6</v>
      </c>
      <c r="P36" s="42">
        <f t="shared" si="9"/>
        <v>75441.6</v>
      </c>
      <c r="Q36" s="42">
        <f t="shared" si="19"/>
        <v>4000000</v>
      </c>
      <c r="R36" s="42">
        <f t="shared" si="10"/>
        <v>75441.6</v>
      </c>
      <c r="S36" s="42">
        <f t="shared" si="11"/>
        <v>75441.6</v>
      </c>
      <c r="T36" s="42">
        <f t="shared" si="20"/>
        <v>4000000</v>
      </c>
      <c r="U36" s="42">
        <f t="shared" si="12"/>
        <v>75441.6</v>
      </c>
      <c r="V36" s="42">
        <f t="shared" si="13"/>
        <v>75441.6</v>
      </c>
    </row>
    <row r="37" spans="1:22" ht="15.75" thickTop="1">
      <c r="A37" s="43" t="s">
        <v>23</v>
      </c>
      <c r="B37" s="60"/>
      <c r="C37" s="60">
        <f>SUM(C25:C36)</f>
        <v>905299.1999999998</v>
      </c>
      <c r="D37" s="61">
        <f>SUM(D25:D36)</f>
        <v>4905299.2</v>
      </c>
      <c r="E37" s="57"/>
      <c r="F37" s="57">
        <f>SUM(F25:F36)</f>
        <v>905299.1999999998</v>
      </c>
      <c r="G37" s="58">
        <f>SUM(G25:G36)</f>
        <v>905299.1999999998</v>
      </c>
      <c r="H37" s="57"/>
      <c r="I37" s="57">
        <f>SUM(I25:I36)</f>
        <v>905299.1999999998</v>
      </c>
      <c r="J37" s="58">
        <f>SUM(J25:J36)</f>
        <v>905299.1999999998</v>
      </c>
      <c r="K37" s="53"/>
      <c r="L37" s="44">
        <f>SUM(L25:L36)</f>
        <v>905299.1999999998</v>
      </c>
      <c r="M37" s="45">
        <f>SUM(M25:M36)</f>
        <v>905299.1999999998</v>
      </c>
      <c r="N37" s="44"/>
      <c r="O37" s="44">
        <f>SUM(O25:O36)</f>
        <v>905299.1999999998</v>
      </c>
      <c r="P37" s="45">
        <f>SUM(P25:P36)</f>
        <v>905299.1999999998</v>
      </c>
      <c r="Q37" s="44"/>
      <c r="R37" s="44">
        <f>SUM(R25:R36)</f>
        <v>905299.1999999998</v>
      </c>
      <c r="S37" s="45">
        <f>SUM(S25:S36)</f>
        <v>905299.1999999998</v>
      </c>
      <c r="T37" s="44"/>
      <c r="U37" s="44">
        <f>SUM(U25:U36)</f>
        <v>905299.1999999998</v>
      </c>
      <c r="V37" s="45">
        <f>SUM(V25:V36)</f>
        <v>905299.1999999998</v>
      </c>
    </row>
    <row r="38" spans="1:22" ht="12.75" customHeight="1" hidden="1">
      <c r="A38" s="121" t="s">
        <v>22</v>
      </c>
      <c r="B38" s="111" t="s">
        <v>31</v>
      </c>
      <c r="C38" s="111"/>
      <c r="D38" s="111"/>
      <c r="E38" s="123" t="s">
        <v>32</v>
      </c>
      <c r="F38" s="123"/>
      <c r="G38" s="123"/>
      <c r="H38" s="123" t="s">
        <v>33</v>
      </c>
      <c r="I38" s="123"/>
      <c r="J38" s="123"/>
      <c r="K38" s="111" t="s">
        <v>34</v>
      </c>
      <c r="L38" s="111"/>
      <c r="M38" s="111"/>
      <c r="N38" s="111" t="s">
        <v>35</v>
      </c>
      <c r="O38" s="111"/>
      <c r="P38" s="111"/>
      <c r="Q38" s="111" t="s">
        <v>36</v>
      </c>
      <c r="R38" s="111"/>
      <c r="S38" s="111"/>
      <c r="T38" s="111" t="s">
        <v>37</v>
      </c>
      <c r="U38" s="111"/>
      <c r="V38" s="111"/>
    </row>
    <row r="39" spans="1:22" ht="30.75" hidden="1" thickBot="1">
      <c r="A39" s="122"/>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75" hidden="1" thickTop="1">
      <c r="A40" s="37" t="s">
        <v>19</v>
      </c>
      <c r="B40" s="38">
        <f>IF(data=1,IF((T36-sumproplat)&gt;0,T36-sumproplat,0),IF(T36-(sumproplat-U36)&gt;0,T36-(V36-U36),0))</f>
        <v>4000000</v>
      </c>
      <c r="C40" s="38">
        <f aca="true" t="shared" si="21" ref="C40:C51">IF(data=1,B40*(PROC/36500)*30.42,B40*(PROC/36000)*30)</f>
        <v>75441.6</v>
      </c>
      <c r="D40" s="38">
        <f aca="true" t="shared" si="22" ref="D40:D51">IF(data=1,IF(C40&gt;0.0001,C40+sumproplat,0),IF(B40&gt;sumproplat*2,sumproplat,B40+C40))</f>
        <v>75441.6</v>
      </c>
      <c r="E40" s="38">
        <f>IF(data=1,IF((B51-sumproplat)&gt;0,B51-sumproplat,0),IF(B51-(sumproplat-C51)&gt;0,B51-(D51-C51),0))</f>
        <v>4000000</v>
      </c>
      <c r="F40" s="38">
        <f aca="true" t="shared" si="23" ref="F40:F51">IF(data=1,E40*(PROC/36500)*30.42,E40*(PROC/36000)*30)</f>
        <v>75441.6</v>
      </c>
      <c r="G40" s="38">
        <f aca="true" t="shared" si="24" ref="G40:G51">IF(data=1,IF(F40&gt;0.0001,F40+sumproplat,0),IF(E40&gt;sumproplat*2,sumproplat,E40+F40))</f>
        <v>75441.6</v>
      </c>
      <c r="H40" s="38">
        <f>IF(data=1,IF((E51-sumproplat)&gt;0,E51-sumproplat,0),IF(E51-(sumproplat-F51)&gt;0,E51-(G51-F51),0))</f>
        <v>4000000</v>
      </c>
      <c r="I40" s="38">
        <f aca="true" t="shared" si="25" ref="I40:I51">IF(data=1,H40*(PROC/36500)*30.42,H40*(PROC/36000)*30)</f>
        <v>75441.6</v>
      </c>
      <c r="J40" s="38">
        <f aca="true" t="shared" si="26" ref="J40:J51">IF(data=1,IF(I40&gt;0.0001,I40+sumproplat,0),IF(H40&gt;sumproplat*2,sumproplat,H40+I40))</f>
        <v>75441.6</v>
      </c>
      <c r="K40" s="38">
        <f>IF(data=1,IF((H51-sumproplat)&gt;0,H51-sumproplat,0),IF(H51-(sumproplat-I51)&gt;0,H51-(J51-I51),0))</f>
        <v>4000000</v>
      </c>
      <c r="L40" s="38">
        <f aca="true" t="shared" si="27" ref="L40:L51">IF(data=1,K40*(PROC/36500)*30.42,K40*(PROC/36000)*30)</f>
        <v>75441.6</v>
      </c>
      <c r="M40" s="38">
        <f aca="true" t="shared" si="28" ref="M40:M51">IF(data=1,IF(L40&gt;0.0001,L40+sumproplat,0),IF(K40&gt;sumproplat*2,sumproplat,K40+L40))</f>
        <v>75441.6</v>
      </c>
      <c r="N40" s="38">
        <f>IF(data=1,IF((K51-sumproplat)&gt;0,K51-sumproplat,0),IF(K51-(sumproplat-L51)&gt;0,K51-(M51-L51),0))</f>
        <v>4000000</v>
      </c>
      <c r="O40" s="38">
        <f aca="true" t="shared" si="29" ref="O40:O51">IF(data=1,N40*(PROC/36500)*30.42,N40*(PROC/36000)*30)</f>
        <v>75441.6</v>
      </c>
      <c r="P40" s="38">
        <f aca="true" t="shared" si="30" ref="P40:P51">IF(data=1,IF(O40&gt;0.0001,O40+sumproplat,0),IF(N40&gt;sumproplat*2,sumproplat,N40+O40))</f>
        <v>75441.6</v>
      </c>
      <c r="Q40" s="38">
        <f>IF(data=1,IF((N51-sumproplat)&gt;0,N51-sumproplat,0),IF(N51-(sumproplat-O51)&gt;0,N51-(P51-O51),0))</f>
        <v>4000000</v>
      </c>
      <c r="R40" s="38">
        <f aca="true" t="shared" si="31" ref="R40:R51">IF(data=1,Q40*(PROC/36500)*30.42,Q40*(PROC/36000)*30)</f>
        <v>75441.6</v>
      </c>
      <c r="S40" s="38">
        <f aca="true" t="shared" si="32" ref="S40:S51">IF(data=1,IF(R40&gt;0.0001,R40+sumproplat,0),IF(Q40&gt;sumproplat*2,sumproplat,Q40+R40))</f>
        <v>75441.6</v>
      </c>
      <c r="T40" s="38">
        <f>IF(data=1,IF((Q51-sumproplat)&gt;0,Q51-sumproplat,0),IF(Q51-(sumproplat-R51)&gt;0,Q51-(S51-R51),0))</f>
        <v>4000000</v>
      </c>
      <c r="U40" s="38">
        <f aca="true" t="shared" si="33" ref="U40:U51">IF(data=1,T40*(PROC/36500)*30.42,T40*(PROC/36000)*30)</f>
        <v>75441.6</v>
      </c>
      <c r="V40" s="38">
        <f aca="true" t="shared" si="34" ref="V40:V51">IF(data=1,IF(U40&gt;0.0001,U40+sumproplat,0),IF(T40&gt;sumproplat*2,sumproplat,T40+U40))</f>
        <v>75441.6</v>
      </c>
    </row>
    <row r="41" spans="1:22" ht="15" hidden="1">
      <c r="A41" s="39" t="s">
        <v>20</v>
      </c>
      <c r="B41" s="40">
        <f>IF(data=1,IF((B40-sumproplat)&gt;0,B40-sumproplat,0),IF(B40-(sumproplat-C40)&gt;0,B40-(D40-C40),0))</f>
        <v>4000000</v>
      </c>
      <c r="C41" s="40">
        <f t="shared" si="21"/>
        <v>75441.6</v>
      </c>
      <c r="D41" s="40">
        <f t="shared" si="22"/>
        <v>75441.6</v>
      </c>
      <c r="E41" s="40">
        <f>IF(data=1,IF((E40-sumproplat)&gt;0,E40-sumproplat,0),IF(E40-(sumproplat-F40)&gt;0,E40-(G40-F40),0))</f>
        <v>4000000</v>
      </c>
      <c r="F41" s="40">
        <f t="shared" si="23"/>
        <v>75441.6</v>
      </c>
      <c r="G41" s="40">
        <f t="shared" si="24"/>
        <v>75441.6</v>
      </c>
      <c r="H41" s="40">
        <f>IF(data=1,IF((H40-sumproplat)&gt;0,H40-sumproplat,0),IF(H40-(sumproplat-I40)&gt;0,H40-(J40-I40),0))</f>
        <v>4000000</v>
      </c>
      <c r="I41" s="40">
        <f t="shared" si="25"/>
        <v>75441.6</v>
      </c>
      <c r="J41" s="40">
        <f t="shared" si="26"/>
        <v>75441.6</v>
      </c>
      <c r="K41" s="40">
        <f>IF(data=1,IF((K40-sumproplat)&gt;0,K40-sumproplat,0),IF(K40-(sumproplat-L40)&gt;0,K40-(M40-L40),0))</f>
        <v>4000000</v>
      </c>
      <c r="L41" s="40">
        <f t="shared" si="27"/>
        <v>75441.6</v>
      </c>
      <c r="M41" s="40">
        <f t="shared" si="28"/>
        <v>75441.6</v>
      </c>
      <c r="N41" s="40">
        <f>IF(data=1,IF((N40-sumproplat)&gt;0,N40-sumproplat,0),IF(N40-(sumproplat-O40)&gt;0,N40-(P40-O40),0))</f>
        <v>4000000</v>
      </c>
      <c r="O41" s="40">
        <f t="shared" si="29"/>
        <v>75441.6</v>
      </c>
      <c r="P41" s="40">
        <f t="shared" si="30"/>
        <v>75441.6</v>
      </c>
      <c r="Q41" s="40">
        <f>IF(data=1,IF((Q40-sumproplat)&gt;0,Q40-sumproplat,0),IF(Q40-(sumproplat-R40)&gt;0,Q40-(S40-R40),0))</f>
        <v>4000000</v>
      </c>
      <c r="R41" s="40">
        <f t="shared" si="31"/>
        <v>75441.6</v>
      </c>
      <c r="S41" s="40">
        <f t="shared" si="32"/>
        <v>75441.6</v>
      </c>
      <c r="T41" s="40">
        <f>IF(data=1,IF((T40-sumproplat)&gt;0,T40-sumproplat,0),IF(T40-(sumproplat-U40)&gt;0,T40-(V40-U40),0))</f>
        <v>4000000</v>
      </c>
      <c r="U41" s="40">
        <f t="shared" si="33"/>
        <v>75441.6</v>
      </c>
      <c r="V41" s="40">
        <f t="shared" si="34"/>
        <v>75441.6</v>
      </c>
    </row>
    <row r="42" spans="1:22" ht="15" hidden="1">
      <c r="A42" s="39" t="s">
        <v>21</v>
      </c>
      <c r="B42" s="40">
        <f aca="true" t="shared" si="35" ref="B42:B51">IF(data=1,IF((B41-sumproplat)&gt;0,B41-sumproplat,0),IF(B41-(sumproplat-C41)&gt;0,B41-(D41-C41),0))</f>
        <v>4000000</v>
      </c>
      <c r="C42" s="40">
        <f t="shared" si="21"/>
        <v>75441.6</v>
      </c>
      <c r="D42" s="40">
        <f t="shared" si="22"/>
        <v>75441.6</v>
      </c>
      <c r="E42" s="40">
        <f aca="true" t="shared" si="36" ref="E42:E51">IF(data=1,IF((E41-sumproplat)&gt;0,E41-sumproplat,0),IF(E41-(sumproplat-F41)&gt;0,E41-(G41-F41),0))</f>
        <v>4000000</v>
      </c>
      <c r="F42" s="40">
        <f t="shared" si="23"/>
        <v>75441.6</v>
      </c>
      <c r="G42" s="40">
        <f t="shared" si="24"/>
        <v>75441.6</v>
      </c>
      <c r="H42" s="40">
        <f aca="true" t="shared" si="37" ref="H42:H51">IF(data=1,IF((H41-sumproplat)&gt;0,H41-sumproplat,0),IF(H41-(sumproplat-I41)&gt;0,H41-(J41-I41),0))</f>
        <v>4000000</v>
      </c>
      <c r="I42" s="40">
        <f t="shared" si="25"/>
        <v>75441.6</v>
      </c>
      <c r="J42" s="40">
        <f t="shared" si="26"/>
        <v>75441.6</v>
      </c>
      <c r="K42" s="40">
        <f aca="true" t="shared" si="38" ref="K42:K51">IF(data=1,IF((K41-sumproplat)&gt;0,K41-sumproplat,0),IF(K41-(sumproplat-L41)&gt;0,K41-(M41-L41),0))</f>
        <v>4000000</v>
      </c>
      <c r="L42" s="40">
        <f t="shared" si="27"/>
        <v>75441.6</v>
      </c>
      <c r="M42" s="40">
        <f t="shared" si="28"/>
        <v>75441.6</v>
      </c>
      <c r="N42" s="40">
        <f aca="true" t="shared" si="39" ref="N42:N51">IF(data=1,IF((N41-sumproplat)&gt;0,N41-sumproplat,0),IF(N41-(sumproplat-O41)&gt;0,N41-(P41-O41),0))</f>
        <v>4000000</v>
      </c>
      <c r="O42" s="40">
        <f t="shared" si="29"/>
        <v>75441.6</v>
      </c>
      <c r="P42" s="40">
        <f t="shared" si="30"/>
        <v>75441.6</v>
      </c>
      <c r="Q42" s="40">
        <f aca="true" t="shared" si="40" ref="Q42:Q51">IF(data=1,IF((Q41-sumproplat)&gt;0,Q41-sumproplat,0),IF(Q41-(sumproplat-R41)&gt;0,Q41-(S41-R41),0))</f>
        <v>4000000</v>
      </c>
      <c r="R42" s="40">
        <f t="shared" si="31"/>
        <v>75441.6</v>
      </c>
      <c r="S42" s="40">
        <f t="shared" si="32"/>
        <v>75441.6</v>
      </c>
      <c r="T42" s="40">
        <f aca="true" t="shared" si="41" ref="T42:T51">IF(data=1,IF((T41-sumproplat)&gt;0,T41-sumproplat,0),IF(T41-(sumproplat-U41)&gt;0,T41-(V41-U41),0))</f>
        <v>4000000</v>
      </c>
      <c r="U42" s="40">
        <f t="shared" si="33"/>
        <v>75441.6</v>
      </c>
      <c r="V42" s="40">
        <f t="shared" si="34"/>
        <v>75441.6</v>
      </c>
    </row>
    <row r="43" spans="1:22" ht="15" hidden="1">
      <c r="A43" s="39" t="s">
        <v>57</v>
      </c>
      <c r="B43" s="40">
        <f t="shared" si="35"/>
        <v>4000000</v>
      </c>
      <c r="C43" s="40">
        <f t="shared" si="21"/>
        <v>75441.6</v>
      </c>
      <c r="D43" s="40">
        <f t="shared" si="22"/>
        <v>75441.6</v>
      </c>
      <c r="E43" s="40">
        <f t="shared" si="36"/>
        <v>4000000</v>
      </c>
      <c r="F43" s="40">
        <f t="shared" si="23"/>
        <v>75441.6</v>
      </c>
      <c r="G43" s="40">
        <f t="shared" si="24"/>
        <v>75441.6</v>
      </c>
      <c r="H43" s="40">
        <f t="shared" si="37"/>
        <v>4000000</v>
      </c>
      <c r="I43" s="40">
        <f t="shared" si="25"/>
        <v>75441.6</v>
      </c>
      <c r="J43" s="40">
        <f t="shared" si="26"/>
        <v>75441.6</v>
      </c>
      <c r="K43" s="40">
        <f t="shared" si="38"/>
        <v>4000000</v>
      </c>
      <c r="L43" s="40">
        <f t="shared" si="27"/>
        <v>75441.6</v>
      </c>
      <c r="M43" s="40">
        <f t="shared" si="28"/>
        <v>75441.6</v>
      </c>
      <c r="N43" s="40">
        <f t="shared" si="39"/>
        <v>4000000</v>
      </c>
      <c r="O43" s="40">
        <f t="shared" si="29"/>
        <v>75441.6</v>
      </c>
      <c r="P43" s="40">
        <f t="shared" si="30"/>
        <v>75441.6</v>
      </c>
      <c r="Q43" s="40">
        <f t="shared" si="40"/>
        <v>4000000</v>
      </c>
      <c r="R43" s="40">
        <f t="shared" si="31"/>
        <v>75441.6</v>
      </c>
      <c r="S43" s="40">
        <f t="shared" si="32"/>
        <v>75441.6</v>
      </c>
      <c r="T43" s="40">
        <f t="shared" si="41"/>
        <v>4000000</v>
      </c>
      <c r="U43" s="40">
        <f t="shared" si="33"/>
        <v>75441.6</v>
      </c>
      <c r="V43" s="40">
        <f t="shared" si="34"/>
        <v>75441.6</v>
      </c>
    </row>
    <row r="44" spans="1:22" ht="15" hidden="1">
      <c r="A44" s="39" t="s">
        <v>20</v>
      </c>
      <c r="B44" s="40">
        <f t="shared" si="35"/>
        <v>4000000</v>
      </c>
      <c r="C44" s="40">
        <f t="shared" si="21"/>
        <v>75441.6</v>
      </c>
      <c r="D44" s="40">
        <f t="shared" si="22"/>
        <v>75441.6</v>
      </c>
      <c r="E44" s="40">
        <f t="shared" si="36"/>
        <v>4000000</v>
      </c>
      <c r="F44" s="40">
        <f t="shared" si="23"/>
        <v>75441.6</v>
      </c>
      <c r="G44" s="40">
        <f t="shared" si="24"/>
        <v>75441.6</v>
      </c>
      <c r="H44" s="40">
        <f t="shared" si="37"/>
        <v>4000000</v>
      </c>
      <c r="I44" s="40">
        <f t="shared" si="25"/>
        <v>75441.6</v>
      </c>
      <c r="J44" s="40">
        <f t="shared" si="26"/>
        <v>75441.6</v>
      </c>
      <c r="K44" s="40">
        <f t="shared" si="38"/>
        <v>4000000</v>
      </c>
      <c r="L44" s="40">
        <f t="shared" si="27"/>
        <v>75441.6</v>
      </c>
      <c r="M44" s="40">
        <f t="shared" si="28"/>
        <v>75441.6</v>
      </c>
      <c r="N44" s="40">
        <f t="shared" si="39"/>
        <v>4000000</v>
      </c>
      <c r="O44" s="40">
        <f t="shared" si="29"/>
        <v>75441.6</v>
      </c>
      <c r="P44" s="40">
        <f t="shared" si="30"/>
        <v>75441.6</v>
      </c>
      <c r="Q44" s="40">
        <f t="shared" si="40"/>
        <v>4000000</v>
      </c>
      <c r="R44" s="40">
        <f t="shared" si="31"/>
        <v>75441.6</v>
      </c>
      <c r="S44" s="40">
        <f t="shared" si="32"/>
        <v>75441.6</v>
      </c>
      <c r="T44" s="40">
        <f t="shared" si="41"/>
        <v>4000000</v>
      </c>
      <c r="U44" s="40">
        <f t="shared" si="33"/>
        <v>75441.6</v>
      </c>
      <c r="V44" s="40">
        <f t="shared" si="34"/>
        <v>75441.6</v>
      </c>
    </row>
    <row r="45" spans="1:22" ht="15" hidden="1">
      <c r="A45" s="39" t="s">
        <v>58</v>
      </c>
      <c r="B45" s="40">
        <f t="shared" si="35"/>
        <v>4000000</v>
      </c>
      <c r="C45" s="40">
        <f t="shared" si="21"/>
        <v>75441.6</v>
      </c>
      <c r="D45" s="40">
        <f t="shared" si="22"/>
        <v>75441.6</v>
      </c>
      <c r="E45" s="40">
        <f t="shared" si="36"/>
        <v>4000000</v>
      </c>
      <c r="F45" s="40">
        <f t="shared" si="23"/>
        <v>75441.6</v>
      </c>
      <c r="G45" s="40">
        <f t="shared" si="24"/>
        <v>75441.6</v>
      </c>
      <c r="H45" s="40">
        <f t="shared" si="37"/>
        <v>4000000</v>
      </c>
      <c r="I45" s="40">
        <f t="shared" si="25"/>
        <v>75441.6</v>
      </c>
      <c r="J45" s="40">
        <f t="shared" si="26"/>
        <v>75441.6</v>
      </c>
      <c r="K45" s="40">
        <f t="shared" si="38"/>
        <v>4000000</v>
      </c>
      <c r="L45" s="40">
        <f t="shared" si="27"/>
        <v>75441.6</v>
      </c>
      <c r="M45" s="40">
        <f t="shared" si="28"/>
        <v>75441.6</v>
      </c>
      <c r="N45" s="40">
        <f t="shared" si="39"/>
        <v>4000000</v>
      </c>
      <c r="O45" s="40">
        <f t="shared" si="29"/>
        <v>75441.6</v>
      </c>
      <c r="P45" s="40">
        <f t="shared" si="30"/>
        <v>75441.6</v>
      </c>
      <c r="Q45" s="40">
        <f t="shared" si="40"/>
        <v>4000000</v>
      </c>
      <c r="R45" s="40">
        <f t="shared" si="31"/>
        <v>75441.6</v>
      </c>
      <c r="S45" s="40">
        <f t="shared" si="32"/>
        <v>75441.6</v>
      </c>
      <c r="T45" s="40">
        <f t="shared" si="41"/>
        <v>4000000</v>
      </c>
      <c r="U45" s="40">
        <f t="shared" si="33"/>
        <v>75441.6</v>
      </c>
      <c r="V45" s="40">
        <f t="shared" si="34"/>
        <v>75441.6</v>
      </c>
    </row>
    <row r="46" spans="1:22" ht="15" hidden="1">
      <c r="A46" s="39" t="s">
        <v>21</v>
      </c>
      <c r="B46" s="40">
        <f t="shared" si="35"/>
        <v>4000000</v>
      </c>
      <c r="C46" s="40">
        <f t="shared" si="21"/>
        <v>75441.6</v>
      </c>
      <c r="D46" s="40">
        <f t="shared" si="22"/>
        <v>75441.6</v>
      </c>
      <c r="E46" s="40">
        <f t="shared" si="36"/>
        <v>4000000</v>
      </c>
      <c r="F46" s="40">
        <f t="shared" si="23"/>
        <v>75441.6</v>
      </c>
      <c r="G46" s="40">
        <f t="shared" si="24"/>
        <v>75441.6</v>
      </c>
      <c r="H46" s="40">
        <f t="shared" si="37"/>
        <v>4000000</v>
      </c>
      <c r="I46" s="40">
        <f t="shared" si="25"/>
        <v>75441.6</v>
      </c>
      <c r="J46" s="40">
        <f t="shared" si="26"/>
        <v>75441.6</v>
      </c>
      <c r="K46" s="40">
        <f t="shared" si="38"/>
        <v>4000000</v>
      </c>
      <c r="L46" s="40">
        <f t="shared" si="27"/>
        <v>75441.6</v>
      </c>
      <c r="M46" s="40">
        <f t="shared" si="28"/>
        <v>75441.6</v>
      </c>
      <c r="N46" s="40">
        <f t="shared" si="39"/>
        <v>4000000</v>
      </c>
      <c r="O46" s="40">
        <f t="shared" si="29"/>
        <v>75441.6</v>
      </c>
      <c r="P46" s="40">
        <f t="shared" si="30"/>
        <v>75441.6</v>
      </c>
      <c r="Q46" s="40">
        <f t="shared" si="40"/>
        <v>4000000</v>
      </c>
      <c r="R46" s="40">
        <f t="shared" si="31"/>
        <v>75441.6</v>
      </c>
      <c r="S46" s="40">
        <f t="shared" si="32"/>
        <v>75441.6</v>
      </c>
      <c r="T46" s="40">
        <f t="shared" si="41"/>
        <v>4000000</v>
      </c>
      <c r="U46" s="40">
        <f t="shared" si="33"/>
        <v>75441.6</v>
      </c>
      <c r="V46" s="40">
        <f t="shared" si="34"/>
        <v>75441.6</v>
      </c>
    </row>
    <row r="47" spans="1:22" ht="15" hidden="1">
      <c r="A47" s="39" t="s">
        <v>20</v>
      </c>
      <c r="B47" s="40">
        <f t="shared" si="35"/>
        <v>4000000</v>
      </c>
      <c r="C47" s="40">
        <f t="shared" si="21"/>
        <v>75441.6</v>
      </c>
      <c r="D47" s="40">
        <f t="shared" si="22"/>
        <v>75441.6</v>
      </c>
      <c r="E47" s="40">
        <f t="shared" si="36"/>
        <v>4000000</v>
      </c>
      <c r="F47" s="40">
        <f t="shared" si="23"/>
        <v>75441.6</v>
      </c>
      <c r="G47" s="40">
        <f t="shared" si="24"/>
        <v>75441.6</v>
      </c>
      <c r="H47" s="40">
        <f t="shared" si="37"/>
        <v>4000000</v>
      </c>
      <c r="I47" s="40">
        <f t="shared" si="25"/>
        <v>75441.6</v>
      </c>
      <c r="J47" s="40">
        <f t="shared" si="26"/>
        <v>75441.6</v>
      </c>
      <c r="K47" s="40">
        <f t="shared" si="38"/>
        <v>4000000</v>
      </c>
      <c r="L47" s="40">
        <f t="shared" si="27"/>
        <v>75441.6</v>
      </c>
      <c r="M47" s="40">
        <f t="shared" si="28"/>
        <v>75441.6</v>
      </c>
      <c r="N47" s="40">
        <f t="shared" si="39"/>
        <v>4000000</v>
      </c>
      <c r="O47" s="40">
        <f t="shared" si="29"/>
        <v>75441.6</v>
      </c>
      <c r="P47" s="40">
        <f t="shared" si="30"/>
        <v>75441.6</v>
      </c>
      <c r="Q47" s="40">
        <f t="shared" si="40"/>
        <v>4000000</v>
      </c>
      <c r="R47" s="40">
        <f t="shared" si="31"/>
        <v>75441.6</v>
      </c>
      <c r="S47" s="40">
        <f t="shared" si="32"/>
        <v>75441.6</v>
      </c>
      <c r="T47" s="40">
        <f t="shared" si="41"/>
        <v>4000000</v>
      </c>
      <c r="U47" s="40">
        <f t="shared" si="33"/>
        <v>75441.6</v>
      </c>
      <c r="V47" s="40">
        <f t="shared" si="34"/>
        <v>75441.6</v>
      </c>
    </row>
    <row r="48" spans="1:22" ht="15" hidden="1">
      <c r="A48" s="39" t="s">
        <v>59</v>
      </c>
      <c r="B48" s="40">
        <f t="shared" si="35"/>
        <v>4000000</v>
      </c>
      <c r="C48" s="40">
        <f t="shared" si="21"/>
        <v>75441.6</v>
      </c>
      <c r="D48" s="40">
        <f t="shared" si="22"/>
        <v>75441.6</v>
      </c>
      <c r="E48" s="40">
        <f t="shared" si="36"/>
        <v>4000000</v>
      </c>
      <c r="F48" s="40">
        <f t="shared" si="23"/>
        <v>75441.6</v>
      </c>
      <c r="G48" s="40">
        <f t="shared" si="24"/>
        <v>75441.6</v>
      </c>
      <c r="H48" s="40">
        <f t="shared" si="37"/>
        <v>4000000</v>
      </c>
      <c r="I48" s="40">
        <f t="shared" si="25"/>
        <v>75441.6</v>
      </c>
      <c r="J48" s="40">
        <f t="shared" si="26"/>
        <v>75441.6</v>
      </c>
      <c r="K48" s="40">
        <f t="shared" si="38"/>
        <v>4000000</v>
      </c>
      <c r="L48" s="40">
        <f t="shared" si="27"/>
        <v>75441.6</v>
      </c>
      <c r="M48" s="40">
        <f t="shared" si="28"/>
        <v>75441.6</v>
      </c>
      <c r="N48" s="40">
        <f t="shared" si="39"/>
        <v>4000000</v>
      </c>
      <c r="O48" s="40">
        <f t="shared" si="29"/>
        <v>75441.6</v>
      </c>
      <c r="P48" s="40">
        <f t="shared" si="30"/>
        <v>75441.6</v>
      </c>
      <c r="Q48" s="40">
        <f t="shared" si="40"/>
        <v>4000000</v>
      </c>
      <c r="R48" s="40">
        <f t="shared" si="31"/>
        <v>75441.6</v>
      </c>
      <c r="S48" s="40">
        <f t="shared" si="32"/>
        <v>75441.6</v>
      </c>
      <c r="T48" s="40">
        <f t="shared" si="41"/>
        <v>4000000</v>
      </c>
      <c r="U48" s="40">
        <f t="shared" si="33"/>
        <v>75441.6</v>
      </c>
      <c r="V48" s="40">
        <f t="shared" si="34"/>
        <v>75441.6</v>
      </c>
    </row>
    <row r="49" spans="1:22" ht="15" hidden="1">
      <c r="A49" s="39" t="s">
        <v>58</v>
      </c>
      <c r="B49" s="40">
        <f t="shared" si="35"/>
        <v>4000000</v>
      </c>
      <c r="C49" s="40">
        <f t="shared" si="21"/>
        <v>75441.6</v>
      </c>
      <c r="D49" s="40">
        <f t="shared" si="22"/>
        <v>75441.6</v>
      </c>
      <c r="E49" s="40">
        <f t="shared" si="36"/>
        <v>4000000</v>
      </c>
      <c r="F49" s="40">
        <f t="shared" si="23"/>
        <v>75441.6</v>
      </c>
      <c r="G49" s="40">
        <f t="shared" si="24"/>
        <v>75441.6</v>
      </c>
      <c r="H49" s="40">
        <f t="shared" si="37"/>
        <v>4000000</v>
      </c>
      <c r="I49" s="40">
        <f t="shared" si="25"/>
        <v>75441.6</v>
      </c>
      <c r="J49" s="40">
        <f t="shared" si="26"/>
        <v>75441.6</v>
      </c>
      <c r="K49" s="40">
        <f t="shared" si="38"/>
        <v>4000000</v>
      </c>
      <c r="L49" s="40">
        <f t="shared" si="27"/>
        <v>75441.6</v>
      </c>
      <c r="M49" s="40">
        <f t="shared" si="28"/>
        <v>75441.6</v>
      </c>
      <c r="N49" s="40">
        <f t="shared" si="39"/>
        <v>4000000</v>
      </c>
      <c r="O49" s="40">
        <f t="shared" si="29"/>
        <v>75441.6</v>
      </c>
      <c r="P49" s="40">
        <f t="shared" si="30"/>
        <v>75441.6</v>
      </c>
      <c r="Q49" s="40">
        <f t="shared" si="40"/>
        <v>4000000</v>
      </c>
      <c r="R49" s="40">
        <f t="shared" si="31"/>
        <v>75441.6</v>
      </c>
      <c r="S49" s="40">
        <f t="shared" si="32"/>
        <v>75441.6</v>
      </c>
      <c r="T49" s="40">
        <f t="shared" si="41"/>
        <v>4000000</v>
      </c>
      <c r="U49" s="40">
        <f t="shared" si="33"/>
        <v>75441.6</v>
      </c>
      <c r="V49" s="40">
        <f t="shared" si="34"/>
        <v>75441.6</v>
      </c>
    </row>
    <row r="50" spans="1:22" ht="15" hidden="1">
      <c r="A50" s="39" t="s">
        <v>20</v>
      </c>
      <c r="B50" s="40">
        <f t="shared" si="35"/>
        <v>4000000</v>
      </c>
      <c r="C50" s="40">
        <f t="shared" si="21"/>
        <v>75441.6</v>
      </c>
      <c r="D50" s="40">
        <f t="shared" si="22"/>
        <v>75441.6</v>
      </c>
      <c r="E50" s="40">
        <f t="shared" si="36"/>
        <v>4000000</v>
      </c>
      <c r="F50" s="40">
        <f t="shared" si="23"/>
        <v>75441.6</v>
      </c>
      <c r="G50" s="40">
        <f t="shared" si="24"/>
        <v>75441.6</v>
      </c>
      <c r="H50" s="40">
        <f t="shared" si="37"/>
        <v>4000000</v>
      </c>
      <c r="I50" s="40">
        <f t="shared" si="25"/>
        <v>75441.6</v>
      </c>
      <c r="J50" s="40">
        <f t="shared" si="26"/>
        <v>75441.6</v>
      </c>
      <c r="K50" s="40">
        <f t="shared" si="38"/>
        <v>4000000</v>
      </c>
      <c r="L50" s="40">
        <f t="shared" si="27"/>
        <v>75441.6</v>
      </c>
      <c r="M50" s="40">
        <f t="shared" si="28"/>
        <v>75441.6</v>
      </c>
      <c r="N50" s="40">
        <f t="shared" si="39"/>
        <v>4000000</v>
      </c>
      <c r="O50" s="40">
        <f t="shared" si="29"/>
        <v>75441.6</v>
      </c>
      <c r="P50" s="40">
        <f t="shared" si="30"/>
        <v>75441.6</v>
      </c>
      <c r="Q50" s="40">
        <f t="shared" si="40"/>
        <v>4000000</v>
      </c>
      <c r="R50" s="40">
        <f t="shared" si="31"/>
        <v>75441.6</v>
      </c>
      <c r="S50" s="40">
        <f t="shared" si="32"/>
        <v>75441.6</v>
      </c>
      <c r="T50" s="40">
        <f t="shared" si="41"/>
        <v>4000000</v>
      </c>
      <c r="U50" s="40">
        <f t="shared" si="33"/>
        <v>75441.6</v>
      </c>
      <c r="V50" s="40">
        <f t="shared" si="34"/>
        <v>75441.6</v>
      </c>
    </row>
    <row r="51" spans="1:22" ht="15.75" hidden="1" thickBot="1">
      <c r="A51" s="41" t="s">
        <v>60</v>
      </c>
      <c r="B51" s="42">
        <f t="shared" si="35"/>
        <v>4000000</v>
      </c>
      <c r="C51" s="42">
        <f t="shared" si="21"/>
        <v>75441.6</v>
      </c>
      <c r="D51" s="42">
        <f t="shared" si="22"/>
        <v>75441.6</v>
      </c>
      <c r="E51" s="42">
        <f t="shared" si="36"/>
        <v>4000000</v>
      </c>
      <c r="F51" s="42">
        <f t="shared" si="23"/>
        <v>75441.6</v>
      </c>
      <c r="G51" s="42">
        <f t="shared" si="24"/>
        <v>75441.6</v>
      </c>
      <c r="H51" s="42">
        <f t="shared" si="37"/>
        <v>4000000</v>
      </c>
      <c r="I51" s="42">
        <f t="shared" si="25"/>
        <v>75441.6</v>
      </c>
      <c r="J51" s="42">
        <f t="shared" si="26"/>
        <v>75441.6</v>
      </c>
      <c r="K51" s="42">
        <f t="shared" si="38"/>
        <v>4000000</v>
      </c>
      <c r="L51" s="42">
        <f t="shared" si="27"/>
        <v>75441.6</v>
      </c>
      <c r="M51" s="42">
        <f t="shared" si="28"/>
        <v>75441.6</v>
      </c>
      <c r="N51" s="42">
        <f t="shared" si="39"/>
        <v>4000000</v>
      </c>
      <c r="O51" s="42">
        <f t="shared" si="29"/>
        <v>75441.6</v>
      </c>
      <c r="P51" s="42">
        <f t="shared" si="30"/>
        <v>75441.6</v>
      </c>
      <c r="Q51" s="42">
        <f t="shared" si="40"/>
        <v>4000000</v>
      </c>
      <c r="R51" s="42">
        <f t="shared" si="31"/>
        <v>75441.6</v>
      </c>
      <c r="S51" s="42">
        <f t="shared" si="32"/>
        <v>75441.6</v>
      </c>
      <c r="T51" s="42">
        <f t="shared" si="41"/>
        <v>4000000</v>
      </c>
      <c r="U51" s="42">
        <f t="shared" si="33"/>
        <v>75441.6</v>
      </c>
      <c r="V51" s="42">
        <f t="shared" si="34"/>
        <v>75441.6</v>
      </c>
    </row>
    <row r="52" spans="1:22" ht="15.75" hidden="1" thickTop="1">
      <c r="A52" s="43" t="s">
        <v>23</v>
      </c>
      <c r="B52" s="44"/>
      <c r="C52" s="44">
        <f>SUM(C40:C51)</f>
        <v>905299.1999999998</v>
      </c>
      <c r="D52" s="45">
        <f>SUM(D40:D51)</f>
        <v>905299.1999999998</v>
      </c>
      <c r="E52" s="44"/>
      <c r="F52" s="44">
        <f>SUM(F40:F51)</f>
        <v>905299.1999999998</v>
      </c>
      <c r="G52" s="45">
        <f>SUM(G40:G51)</f>
        <v>905299.1999999998</v>
      </c>
      <c r="H52" s="44"/>
      <c r="I52" s="44">
        <f>SUM(I40:I51)</f>
        <v>905299.1999999998</v>
      </c>
      <c r="J52" s="45">
        <f>SUM(J40:J51)</f>
        <v>905299.1999999998</v>
      </c>
      <c r="K52" s="44"/>
      <c r="L52" s="44">
        <f>SUM(L40:L51)</f>
        <v>905299.1999999998</v>
      </c>
      <c r="M52" s="45">
        <f>SUM(M40:M51)</f>
        <v>905299.1999999998</v>
      </c>
      <c r="N52" s="44"/>
      <c r="O52" s="44">
        <f>SUM(O40:O51)</f>
        <v>905299.1999999998</v>
      </c>
      <c r="P52" s="45">
        <f>SUM(P40:P51)</f>
        <v>905299.1999999998</v>
      </c>
      <c r="Q52" s="44"/>
      <c r="R52" s="44">
        <f>SUM(R40:R51)</f>
        <v>905299.1999999998</v>
      </c>
      <c r="S52" s="45">
        <f>SUM(S40:S51)</f>
        <v>905299.1999999998</v>
      </c>
      <c r="T52" s="44"/>
      <c r="U52" s="44">
        <f>SUM(U40:U51)</f>
        <v>905299.1999999998</v>
      </c>
      <c r="V52" s="45">
        <f>SUM(V40:V51)</f>
        <v>905299.1999999998</v>
      </c>
    </row>
    <row r="53" spans="1:36" ht="12.75" customHeight="1" hidden="1">
      <c r="A53" s="121" t="s">
        <v>22</v>
      </c>
      <c r="B53" s="111" t="s">
        <v>38</v>
      </c>
      <c r="C53" s="111"/>
      <c r="D53" s="111"/>
      <c r="E53" s="111" t="s">
        <v>39</v>
      </c>
      <c r="F53" s="111"/>
      <c r="G53" s="111"/>
      <c r="H53" s="111" t="s">
        <v>40</v>
      </c>
      <c r="I53" s="111"/>
      <c r="J53" s="111"/>
      <c r="K53" s="111" t="s">
        <v>41</v>
      </c>
      <c r="L53" s="111"/>
      <c r="M53" s="111"/>
      <c r="N53" s="111" t="s">
        <v>42</v>
      </c>
      <c r="O53" s="111"/>
      <c r="P53" s="111"/>
      <c r="Q53" s="111" t="s">
        <v>43</v>
      </c>
      <c r="R53" s="111"/>
      <c r="S53" s="111"/>
      <c r="T53" s="111" t="s">
        <v>44</v>
      </c>
      <c r="U53" s="111"/>
      <c r="V53" s="111"/>
      <c r="X53" s="5"/>
      <c r="Y53" s="5"/>
      <c r="Z53" s="5"/>
      <c r="AA53" s="5"/>
      <c r="AB53" s="5"/>
      <c r="AC53" s="5"/>
      <c r="AD53" s="5"/>
      <c r="AE53" s="5"/>
      <c r="AF53" s="5"/>
      <c r="AG53" s="5"/>
      <c r="AH53" s="5"/>
      <c r="AI53" s="5"/>
      <c r="AJ53" s="5"/>
    </row>
    <row r="54" spans="1:36" ht="30.75" hidden="1" thickBot="1">
      <c r="A54" s="122"/>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75" hidden="1" thickTop="1">
      <c r="A55" s="37" t="s">
        <v>19</v>
      </c>
      <c r="B55" s="38">
        <f>IF(data=1,IF((T51-sumproplat)&gt;0,T51-sumproplat,0),IF(T51-(sumproplat-U51)&gt;0,T51-(V51-U51),0))</f>
        <v>4000000</v>
      </c>
      <c r="C55" s="38">
        <f aca="true" t="shared" si="42" ref="C55:C66">IF(data=1,B55*(PROC/36500)*30.42,B55*(PROC/36000)*30)</f>
        <v>75441.6</v>
      </c>
      <c r="D55" s="38">
        <f aca="true" t="shared" si="43" ref="D55:D66">IF(data=1,IF(C55&gt;0.0001,C55+sumproplat,0),IF(B55&gt;sumproplat*2,sumproplat,B55+C55))</f>
        <v>75441.6</v>
      </c>
      <c r="E55" s="38">
        <f>IF(data=1,IF((B66-sumproplat)&gt;0,B66-sumproplat,0),IF(B66-(sumproplat-C66)&gt;0,B66-(D66-C66),0))</f>
        <v>4000000</v>
      </c>
      <c r="F55" s="38">
        <f aca="true" t="shared" si="44" ref="F55:F66">IF(data=1,E55*(PROC/36500)*30.42,E55*(PROC/36000)*30)</f>
        <v>75441.6</v>
      </c>
      <c r="G55" s="38">
        <f aca="true" t="shared" si="45" ref="G55:G66">IF(data=1,IF(F55&gt;0.0001,F55+sumproplat,0),IF(E55&gt;sumproplat*2,sumproplat,E55+F55))</f>
        <v>75441.6</v>
      </c>
      <c r="H55" s="38">
        <f>IF(data=1,IF((E66-sumproplat)&gt;0,E66-sumproplat,0),IF(E66-(sumproplat-F66)&gt;0,E66-(G66-F66),0))</f>
        <v>4000000</v>
      </c>
      <c r="I55" s="38">
        <f aca="true" t="shared" si="46" ref="I55:I66">IF(data=1,H55*(PROC/36500)*30.42,H55*(PROC/36000)*30)</f>
        <v>75441.6</v>
      </c>
      <c r="J55" s="38">
        <f aca="true" t="shared" si="47" ref="J55:J66">IF(data=1,IF(I55&gt;0.0001,I55+sumproplat,0),IF(H55&gt;sumproplat*2,sumproplat,H55+I55))</f>
        <v>75441.6</v>
      </c>
      <c r="K55" s="38">
        <f>IF(data=1,IF((H66-sumproplat)&gt;0,H66-sumproplat,0),IF(H66-(sumproplat-I66)&gt;0,H66-(J66-I66),0))</f>
        <v>4000000</v>
      </c>
      <c r="L55" s="38">
        <f aca="true" t="shared" si="48" ref="L55:L66">IF(data=1,K55*(PROC/36500)*30.42,K55*(PROC/36000)*30)</f>
        <v>75441.6</v>
      </c>
      <c r="M55" s="38">
        <f aca="true" t="shared" si="49" ref="M55:M66">IF(data=1,IF(L55&gt;0.0001,L55+sumproplat,0),IF(K55&gt;sumproplat*2,sumproplat,K55+L55))</f>
        <v>75441.6</v>
      </c>
      <c r="N55" s="38">
        <f>IF(data=1,IF((K66-sumproplat)&gt;0,K66-sumproplat,0),IF(K66-(sumproplat-L66)&gt;0,K66-(M66-L66),0))</f>
        <v>4000000</v>
      </c>
      <c r="O55" s="38">
        <f aca="true" t="shared" si="50" ref="O55:O66">IF(data=1,N55*(PROC/36500)*30.42,N55*(PROC/36000)*30)</f>
        <v>75441.6</v>
      </c>
      <c r="P55" s="38">
        <f aca="true" t="shared" si="51" ref="P55:P66">IF(data=1,IF(O55&gt;0.0001,O55+sumproplat,0),IF(N55&gt;sumproplat*2,sumproplat,N55+O55))</f>
        <v>75441.6</v>
      </c>
      <c r="Q55" s="38">
        <f>IF(data=1,IF((N66-sumproplat)&gt;0,N66-sumproplat,0),IF(N66-(sumproplat-O66)&gt;0,N66-(P66-O66),0))</f>
        <v>4000000</v>
      </c>
      <c r="R55" s="38">
        <f aca="true" t="shared" si="52" ref="R55:R66">IF(data=1,Q55*(PROC/36500)*30.42,Q55*(PROC/36000)*30)</f>
        <v>75441.6</v>
      </c>
      <c r="S55" s="38">
        <f aca="true" t="shared" si="53" ref="S55:S66">IF(data=1,IF(R55&gt;0.0001,R55+sumproplat,0),IF(Q55&gt;sumproplat*2,sumproplat,Q55+R55))</f>
        <v>75441.6</v>
      </c>
      <c r="T55" s="38">
        <f>IF(data=1,IF((Q66-sumproplat)&gt;0,Q66-sumproplat,0),IF(Q66-(sumproplat-R66)&gt;0,Q66-(S66-R66),0))</f>
        <v>4000000</v>
      </c>
      <c r="U55" s="38">
        <f aca="true" t="shared" si="54" ref="U55:U66">IF(data=1,T55*(PROC/36500)*30.42,T55*(PROC/36000)*30)</f>
        <v>75441.6</v>
      </c>
      <c r="V55" s="38">
        <f aca="true" t="shared" si="55" ref="V55:V66">IF(data=1,IF(U55&gt;0.0001,U55+sumproplat,0),IF(T55&gt;sumproplat*2,sumproplat,T55+U55))</f>
        <v>75441.6</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4000000</v>
      </c>
      <c r="C56" s="40">
        <f t="shared" si="42"/>
        <v>75441.6</v>
      </c>
      <c r="D56" s="40">
        <f t="shared" si="43"/>
        <v>75441.6</v>
      </c>
      <c r="E56" s="40">
        <f>IF(data=1,IF((E55-sumproplat)&gt;0,E55-sumproplat,0),IF(E55-(sumproplat-F55)&gt;0,E55-(G55-F55),0))</f>
        <v>4000000</v>
      </c>
      <c r="F56" s="40">
        <f t="shared" si="44"/>
        <v>75441.6</v>
      </c>
      <c r="G56" s="40">
        <f t="shared" si="45"/>
        <v>75441.6</v>
      </c>
      <c r="H56" s="40">
        <f>IF(data=1,IF((H55-sumproplat)&gt;0,H55-sumproplat,0),IF(H55-(sumproplat-I55)&gt;0,H55-(J55-I55),0))</f>
        <v>4000000</v>
      </c>
      <c r="I56" s="40">
        <f t="shared" si="46"/>
        <v>75441.6</v>
      </c>
      <c r="J56" s="40">
        <f t="shared" si="47"/>
        <v>75441.6</v>
      </c>
      <c r="K56" s="40">
        <f>IF(data=1,IF((K55-sumproplat)&gt;0,K55-sumproplat,0),IF(K55-(sumproplat-L55)&gt;0,K55-(M55-L55),0))</f>
        <v>4000000</v>
      </c>
      <c r="L56" s="40">
        <f t="shared" si="48"/>
        <v>75441.6</v>
      </c>
      <c r="M56" s="40">
        <f t="shared" si="49"/>
        <v>75441.6</v>
      </c>
      <c r="N56" s="40">
        <f>IF(data=1,IF((N55-sumproplat)&gt;0,N55-sumproplat,0),IF(N55-(sumproplat-O55)&gt;0,N55-(P55-O55),0))</f>
        <v>4000000</v>
      </c>
      <c r="O56" s="40">
        <f t="shared" si="50"/>
        <v>75441.6</v>
      </c>
      <c r="P56" s="40">
        <f t="shared" si="51"/>
        <v>75441.6</v>
      </c>
      <c r="Q56" s="40">
        <f>IF(data=1,IF((Q55-sumproplat)&gt;0,Q55-sumproplat,0),IF(Q55-(sumproplat-R55)&gt;0,Q55-(S55-R55),0))</f>
        <v>4000000</v>
      </c>
      <c r="R56" s="40">
        <f t="shared" si="52"/>
        <v>75441.6</v>
      </c>
      <c r="S56" s="40">
        <f t="shared" si="53"/>
        <v>75441.6</v>
      </c>
      <c r="T56" s="40">
        <f>IF(data=1,IF((T55-sumproplat)&gt;0,T55-sumproplat,0),IF(T55-(sumproplat-U55)&gt;0,T55-(V55-U55),0))</f>
        <v>4000000</v>
      </c>
      <c r="U56" s="40">
        <f t="shared" si="54"/>
        <v>75441.6</v>
      </c>
      <c r="V56" s="40">
        <f t="shared" si="55"/>
        <v>75441.6</v>
      </c>
      <c r="W56" s="5"/>
      <c r="X56" s="5"/>
      <c r="Y56" s="5"/>
      <c r="Z56" s="5"/>
      <c r="AA56" s="5"/>
      <c r="AB56" s="5"/>
      <c r="AC56" s="5"/>
      <c r="AD56" s="5"/>
      <c r="AE56" s="5"/>
      <c r="AF56" s="5"/>
      <c r="AG56" s="5"/>
      <c r="AH56" s="5"/>
      <c r="AI56" s="5"/>
      <c r="AJ56" s="5"/>
    </row>
    <row r="57" spans="1:36" ht="15" hidden="1">
      <c r="A57" s="39" t="s">
        <v>21</v>
      </c>
      <c r="B57" s="40">
        <f aca="true" t="shared" si="56" ref="B57:B66">IF(data=1,IF((B56-sumproplat)&gt;0,B56-sumproplat,0),IF(B56-(sumproplat-C56)&gt;0,B56-(D56-C56),0))</f>
        <v>4000000</v>
      </c>
      <c r="C57" s="40">
        <f t="shared" si="42"/>
        <v>75441.6</v>
      </c>
      <c r="D57" s="40">
        <f t="shared" si="43"/>
        <v>75441.6</v>
      </c>
      <c r="E57" s="40">
        <f aca="true" t="shared" si="57" ref="E57:E66">IF(data=1,IF((E56-sumproplat)&gt;0,E56-sumproplat,0),IF(E56-(sumproplat-F56)&gt;0,E56-(G56-F56),0))</f>
        <v>4000000</v>
      </c>
      <c r="F57" s="40">
        <f t="shared" si="44"/>
        <v>75441.6</v>
      </c>
      <c r="G57" s="40">
        <f t="shared" si="45"/>
        <v>75441.6</v>
      </c>
      <c r="H57" s="40">
        <f aca="true" t="shared" si="58" ref="H57:H66">IF(data=1,IF((H56-sumproplat)&gt;0,H56-sumproplat,0),IF(H56-(sumproplat-I56)&gt;0,H56-(J56-I56),0))</f>
        <v>4000000</v>
      </c>
      <c r="I57" s="40">
        <f t="shared" si="46"/>
        <v>75441.6</v>
      </c>
      <c r="J57" s="40">
        <f t="shared" si="47"/>
        <v>75441.6</v>
      </c>
      <c r="K57" s="40">
        <f aca="true" t="shared" si="59" ref="K57:K66">IF(data=1,IF((K56-sumproplat)&gt;0,K56-sumproplat,0),IF(K56-(sumproplat-L56)&gt;0,K56-(M56-L56),0))</f>
        <v>4000000</v>
      </c>
      <c r="L57" s="40">
        <f t="shared" si="48"/>
        <v>75441.6</v>
      </c>
      <c r="M57" s="40">
        <f t="shared" si="49"/>
        <v>75441.6</v>
      </c>
      <c r="N57" s="40">
        <f aca="true" t="shared" si="60" ref="N57:N66">IF(data=1,IF((N56-sumproplat)&gt;0,N56-sumproplat,0),IF(N56-(sumproplat-O56)&gt;0,N56-(P56-O56),0))</f>
        <v>4000000</v>
      </c>
      <c r="O57" s="40">
        <f t="shared" si="50"/>
        <v>75441.6</v>
      </c>
      <c r="P57" s="40">
        <f t="shared" si="51"/>
        <v>75441.6</v>
      </c>
      <c r="Q57" s="40">
        <f aca="true" t="shared" si="61" ref="Q57:Q65">IF(data=1,IF((Q56-sumproplat)&gt;0,Q56-sumproplat,0),IF(Q56-(sumproplat-R56)&gt;0,Q56-(S56-R56),0))</f>
        <v>4000000</v>
      </c>
      <c r="R57" s="40">
        <f t="shared" si="52"/>
        <v>75441.6</v>
      </c>
      <c r="S57" s="40">
        <f t="shared" si="53"/>
        <v>75441.6</v>
      </c>
      <c r="T57" s="40">
        <f aca="true" t="shared" si="62" ref="T57:T66">IF(data=1,IF((T56-sumproplat)&gt;0,T56-sumproplat,0),IF(T56-(sumproplat-U56)&gt;0,T56-(V56-U56),0))</f>
        <v>4000000</v>
      </c>
      <c r="U57" s="40">
        <f t="shared" si="54"/>
        <v>75441.6</v>
      </c>
      <c r="V57" s="40">
        <f t="shared" si="55"/>
        <v>75441.6</v>
      </c>
      <c r="W57" s="5"/>
      <c r="X57" s="5"/>
      <c r="Y57" s="5"/>
      <c r="Z57" s="5"/>
      <c r="AA57" s="5"/>
      <c r="AB57" s="5"/>
      <c r="AC57" s="5"/>
      <c r="AD57" s="5"/>
      <c r="AE57" s="5"/>
      <c r="AF57" s="5"/>
      <c r="AG57" s="5"/>
      <c r="AH57" s="5"/>
      <c r="AI57" s="5"/>
      <c r="AJ57" s="5"/>
    </row>
    <row r="58" spans="1:36" ht="15" hidden="1">
      <c r="A58" s="39" t="s">
        <v>57</v>
      </c>
      <c r="B58" s="40">
        <f t="shared" si="56"/>
        <v>4000000</v>
      </c>
      <c r="C58" s="40">
        <f t="shared" si="42"/>
        <v>75441.6</v>
      </c>
      <c r="D58" s="40">
        <f t="shared" si="43"/>
        <v>75441.6</v>
      </c>
      <c r="E58" s="40">
        <f t="shared" si="57"/>
        <v>4000000</v>
      </c>
      <c r="F58" s="40">
        <f t="shared" si="44"/>
        <v>75441.6</v>
      </c>
      <c r="G58" s="40">
        <f t="shared" si="45"/>
        <v>75441.6</v>
      </c>
      <c r="H58" s="40">
        <f t="shared" si="58"/>
        <v>4000000</v>
      </c>
      <c r="I58" s="40">
        <f t="shared" si="46"/>
        <v>75441.6</v>
      </c>
      <c r="J58" s="40">
        <f t="shared" si="47"/>
        <v>75441.6</v>
      </c>
      <c r="K58" s="40">
        <f t="shared" si="59"/>
        <v>4000000</v>
      </c>
      <c r="L58" s="40">
        <f t="shared" si="48"/>
        <v>75441.6</v>
      </c>
      <c r="M58" s="40">
        <f t="shared" si="49"/>
        <v>75441.6</v>
      </c>
      <c r="N58" s="40">
        <f t="shared" si="60"/>
        <v>4000000</v>
      </c>
      <c r="O58" s="40">
        <f t="shared" si="50"/>
        <v>75441.6</v>
      </c>
      <c r="P58" s="40">
        <f t="shared" si="51"/>
        <v>75441.6</v>
      </c>
      <c r="Q58" s="40">
        <f t="shared" si="61"/>
        <v>4000000</v>
      </c>
      <c r="R58" s="40">
        <f t="shared" si="52"/>
        <v>75441.6</v>
      </c>
      <c r="S58" s="40">
        <f t="shared" si="53"/>
        <v>75441.6</v>
      </c>
      <c r="T58" s="40">
        <f t="shared" si="62"/>
        <v>4000000</v>
      </c>
      <c r="U58" s="40">
        <f t="shared" si="54"/>
        <v>75441.6</v>
      </c>
      <c r="V58" s="40">
        <f t="shared" si="55"/>
        <v>75441.6</v>
      </c>
      <c r="W58" s="5"/>
      <c r="X58" s="5"/>
      <c r="Y58" s="5"/>
      <c r="Z58" s="5"/>
      <c r="AA58" s="5"/>
      <c r="AB58" s="5"/>
      <c r="AC58" s="5"/>
      <c r="AD58" s="5"/>
      <c r="AE58" s="5"/>
      <c r="AF58" s="5"/>
      <c r="AG58" s="5"/>
      <c r="AH58" s="5"/>
      <c r="AI58" s="5"/>
      <c r="AJ58" s="5"/>
    </row>
    <row r="59" spans="1:36" ht="15" hidden="1">
      <c r="A59" s="39" t="s">
        <v>20</v>
      </c>
      <c r="B59" s="40">
        <f t="shared" si="56"/>
        <v>4000000</v>
      </c>
      <c r="C59" s="40">
        <f t="shared" si="42"/>
        <v>75441.6</v>
      </c>
      <c r="D59" s="40">
        <f t="shared" si="43"/>
        <v>75441.6</v>
      </c>
      <c r="E59" s="40">
        <f t="shared" si="57"/>
        <v>4000000</v>
      </c>
      <c r="F59" s="40">
        <f t="shared" si="44"/>
        <v>75441.6</v>
      </c>
      <c r="G59" s="40">
        <f t="shared" si="45"/>
        <v>75441.6</v>
      </c>
      <c r="H59" s="40">
        <f t="shared" si="58"/>
        <v>4000000</v>
      </c>
      <c r="I59" s="40">
        <f t="shared" si="46"/>
        <v>75441.6</v>
      </c>
      <c r="J59" s="40">
        <f t="shared" si="47"/>
        <v>75441.6</v>
      </c>
      <c r="K59" s="40">
        <f t="shared" si="59"/>
        <v>4000000</v>
      </c>
      <c r="L59" s="40">
        <f t="shared" si="48"/>
        <v>75441.6</v>
      </c>
      <c r="M59" s="40">
        <f t="shared" si="49"/>
        <v>75441.6</v>
      </c>
      <c r="N59" s="40">
        <f t="shared" si="60"/>
        <v>4000000</v>
      </c>
      <c r="O59" s="40">
        <f t="shared" si="50"/>
        <v>75441.6</v>
      </c>
      <c r="P59" s="40">
        <f t="shared" si="51"/>
        <v>75441.6</v>
      </c>
      <c r="Q59" s="40">
        <f t="shared" si="61"/>
        <v>4000000</v>
      </c>
      <c r="R59" s="40">
        <f t="shared" si="52"/>
        <v>75441.6</v>
      </c>
      <c r="S59" s="40">
        <f t="shared" si="53"/>
        <v>75441.6</v>
      </c>
      <c r="T59" s="40">
        <f t="shared" si="62"/>
        <v>4000000</v>
      </c>
      <c r="U59" s="40">
        <f t="shared" si="54"/>
        <v>75441.6</v>
      </c>
      <c r="V59" s="40">
        <f t="shared" si="55"/>
        <v>75441.6</v>
      </c>
      <c r="W59" s="5"/>
      <c r="X59" s="5"/>
      <c r="Y59" s="5"/>
      <c r="Z59" s="5"/>
      <c r="AA59" s="5"/>
      <c r="AB59" s="5"/>
      <c r="AC59" s="5"/>
      <c r="AD59" s="5"/>
      <c r="AE59" s="5"/>
      <c r="AF59" s="5"/>
      <c r="AG59" s="5"/>
      <c r="AH59" s="5"/>
      <c r="AI59" s="5"/>
      <c r="AJ59" s="5"/>
    </row>
    <row r="60" spans="1:36" ht="15" hidden="1">
      <c r="A60" s="39" t="s">
        <v>58</v>
      </c>
      <c r="B60" s="40">
        <f t="shared" si="56"/>
        <v>4000000</v>
      </c>
      <c r="C60" s="40">
        <f t="shared" si="42"/>
        <v>75441.6</v>
      </c>
      <c r="D60" s="40">
        <f t="shared" si="43"/>
        <v>75441.6</v>
      </c>
      <c r="E60" s="40">
        <f t="shared" si="57"/>
        <v>4000000</v>
      </c>
      <c r="F60" s="40">
        <f t="shared" si="44"/>
        <v>75441.6</v>
      </c>
      <c r="G60" s="40">
        <f t="shared" si="45"/>
        <v>75441.6</v>
      </c>
      <c r="H60" s="40">
        <f t="shared" si="58"/>
        <v>4000000</v>
      </c>
      <c r="I60" s="40">
        <f t="shared" si="46"/>
        <v>75441.6</v>
      </c>
      <c r="J60" s="40">
        <f t="shared" si="47"/>
        <v>75441.6</v>
      </c>
      <c r="K60" s="40">
        <f t="shared" si="59"/>
        <v>4000000</v>
      </c>
      <c r="L60" s="40">
        <f t="shared" si="48"/>
        <v>75441.6</v>
      </c>
      <c r="M60" s="40">
        <f t="shared" si="49"/>
        <v>75441.6</v>
      </c>
      <c r="N60" s="40">
        <f t="shared" si="60"/>
        <v>4000000</v>
      </c>
      <c r="O60" s="40">
        <f t="shared" si="50"/>
        <v>75441.6</v>
      </c>
      <c r="P60" s="40">
        <f t="shared" si="51"/>
        <v>75441.6</v>
      </c>
      <c r="Q60" s="40">
        <f t="shared" si="61"/>
        <v>4000000</v>
      </c>
      <c r="R60" s="40">
        <f t="shared" si="52"/>
        <v>75441.6</v>
      </c>
      <c r="S60" s="40">
        <f t="shared" si="53"/>
        <v>75441.6</v>
      </c>
      <c r="T60" s="40">
        <f t="shared" si="62"/>
        <v>4000000</v>
      </c>
      <c r="U60" s="40">
        <f t="shared" si="54"/>
        <v>75441.6</v>
      </c>
      <c r="V60" s="40">
        <f t="shared" si="55"/>
        <v>75441.6</v>
      </c>
      <c r="W60" s="5"/>
      <c r="X60" s="5"/>
      <c r="Y60" s="5"/>
      <c r="Z60" s="5"/>
      <c r="AA60" s="5"/>
      <c r="AB60" s="5"/>
      <c r="AC60" s="5"/>
      <c r="AD60" s="5"/>
      <c r="AE60" s="5"/>
      <c r="AF60" s="5"/>
      <c r="AG60" s="5"/>
      <c r="AH60" s="5"/>
      <c r="AI60" s="5"/>
      <c r="AJ60" s="5"/>
    </row>
    <row r="61" spans="1:36" ht="15" hidden="1">
      <c r="A61" s="39" t="s">
        <v>21</v>
      </c>
      <c r="B61" s="40">
        <f t="shared" si="56"/>
        <v>4000000</v>
      </c>
      <c r="C61" s="40">
        <f t="shared" si="42"/>
        <v>75441.6</v>
      </c>
      <c r="D61" s="40">
        <f t="shared" si="43"/>
        <v>75441.6</v>
      </c>
      <c r="E61" s="40">
        <f t="shared" si="57"/>
        <v>4000000</v>
      </c>
      <c r="F61" s="40">
        <f t="shared" si="44"/>
        <v>75441.6</v>
      </c>
      <c r="G61" s="40">
        <f t="shared" si="45"/>
        <v>75441.6</v>
      </c>
      <c r="H61" s="40">
        <f t="shared" si="58"/>
        <v>4000000</v>
      </c>
      <c r="I61" s="40">
        <f t="shared" si="46"/>
        <v>75441.6</v>
      </c>
      <c r="J61" s="40">
        <f t="shared" si="47"/>
        <v>75441.6</v>
      </c>
      <c r="K61" s="40">
        <f t="shared" si="59"/>
        <v>4000000</v>
      </c>
      <c r="L61" s="40">
        <f t="shared" si="48"/>
        <v>75441.6</v>
      </c>
      <c r="M61" s="40">
        <f t="shared" si="49"/>
        <v>75441.6</v>
      </c>
      <c r="N61" s="40">
        <f t="shared" si="60"/>
        <v>4000000</v>
      </c>
      <c r="O61" s="40">
        <f t="shared" si="50"/>
        <v>75441.6</v>
      </c>
      <c r="P61" s="40">
        <f t="shared" si="51"/>
        <v>75441.6</v>
      </c>
      <c r="Q61" s="40">
        <f t="shared" si="61"/>
        <v>4000000</v>
      </c>
      <c r="R61" s="40">
        <f t="shared" si="52"/>
        <v>75441.6</v>
      </c>
      <c r="S61" s="40">
        <f t="shared" si="53"/>
        <v>75441.6</v>
      </c>
      <c r="T61" s="40">
        <f t="shared" si="62"/>
        <v>4000000</v>
      </c>
      <c r="U61" s="40">
        <f t="shared" si="54"/>
        <v>75441.6</v>
      </c>
      <c r="V61" s="40">
        <f t="shared" si="55"/>
        <v>75441.6</v>
      </c>
      <c r="W61" s="5"/>
      <c r="X61" s="5"/>
      <c r="Y61" s="5"/>
      <c r="Z61" s="5"/>
      <c r="AA61" s="5"/>
      <c r="AB61" s="5"/>
      <c r="AC61" s="5"/>
      <c r="AD61" s="5"/>
      <c r="AE61" s="5"/>
      <c r="AF61" s="5"/>
      <c r="AG61" s="5"/>
      <c r="AH61" s="5"/>
      <c r="AI61" s="5"/>
      <c r="AJ61" s="5"/>
    </row>
    <row r="62" spans="1:36" ht="15" hidden="1">
      <c r="A62" s="39" t="s">
        <v>20</v>
      </c>
      <c r="B62" s="40">
        <f t="shared" si="56"/>
        <v>4000000</v>
      </c>
      <c r="C62" s="40">
        <f t="shared" si="42"/>
        <v>75441.6</v>
      </c>
      <c r="D62" s="40">
        <f t="shared" si="43"/>
        <v>75441.6</v>
      </c>
      <c r="E62" s="40">
        <f t="shared" si="57"/>
        <v>4000000</v>
      </c>
      <c r="F62" s="40">
        <f t="shared" si="44"/>
        <v>75441.6</v>
      </c>
      <c r="G62" s="40">
        <f t="shared" si="45"/>
        <v>75441.6</v>
      </c>
      <c r="H62" s="40">
        <f t="shared" si="58"/>
        <v>4000000</v>
      </c>
      <c r="I62" s="40">
        <f t="shared" si="46"/>
        <v>75441.6</v>
      </c>
      <c r="J62" s="40">
        <f t="shared" si="47"/>
        <v>75441.6</v>
      </c>
      <c r="K62" s="40">
        <f t="shared" si="59"/>
        <v>4000000</v>
      </c>
      <c r="L62" s="40">
        <f t="shared" si="48"/>
        <v>75441.6</v>
      </c>
      <c r="M62" s="40">
        <f t="shared" si="49"/>
        <v>75441.6</v>
      </c>
      <c r="N62" s="40">
        <f t="shared" si="60"/>
        <v>4000000</v>
      </c>
      <c r="O62" s="40">
        <f t="shared" si="50"/>
        <v>75441.6</v>
      </c>
      <c r="P62" s="40">
        <f t="shared" si="51"/>
        <v>75441.6</v>
      </c>
      <c r="Q62" s="40">
        <f t="shared" si="61"/>
        <v>4000000</v>
      </c>
      <c r="R62" s="40">
        <f t="shared" si="52"/>
        <v>75441.6</v>
      </c>
      <c r="S62" s="40">
        <f t="shared" si="53"/>
        <v>75441.6</v>
      </c>
      <c r="T62" s="40">
        <f t="shared" si="62"/>
        <v>4000000</v>
      </c>
      <c r="U62" s="40">
        <f t="shared" si="54"/>
        <v>75441.6</v>
      </c>
      <c r="V62" s="40">
        <f t="shared" si="55"/>
        <v>75441.6</v>
      </c>
      <c r="W62" s="5"/>
      <c r="X62" s="5"/>
      <c r="Y62" s="5"/>
      <c r="Z62" s="5"/>
      <c r="AA62" s="5"/>
      <c r="AB62" s="5"/>
      <c r="AC62" s="5"/>
      <c r="AD62" s="5"/>
      <c r="AE62" s="5"/>
      <c r="AF62" s="5"/>
      <c r="AG62" s="5"/>
      <c r="AH62" s="5"/>
      <c r="AI62" s="5"/>
      <c r="AJ62" s="5"/>
    </row>
    <row r="63" spans="1:36" ht="15" hidden="1">
      <c r="A63" s="39" t="s">
        <v>59</v>
      </c>
      <c r="B63" s="40">
        <f t="shared" si="56"/>
        <v>4000000</v>
      </c>
      <c r="C63" s="40">
        <f t="shared" si="42"/>
        <v>75441.6</v>
      </c>
      <c r="D63" s="40">
        <f t="shared" si="43"/>
        <v>75441.6</v>
      </c>
      <c r="E63" s="40">
        <f t="shared" si="57"/>
        <v>4000000</v>
      </c>
      <c r="F63" s="40">
        <f t="shared" si="44"/>
        <v>75441.6</v>
      </c>
      <c r="G63" s="40">
        <f t="shared" si="45"/>
        <v>75441.6</v>
      </c>
      <c r="H63" s="40">
        <f t="shared" si="58"/>
        <v>4000000</v>
      </c>
      <c r="I63" s="40">
        <f t="shared" si="46"/>
        <v>75441.6</v>
      </c>
      <c r="J63" s="40">
        <f t="shared" si="47"/>
        <v>75441.6</v>
      </c>
      <c r="K63" s="40">
        <f t="shared" si="59"/>
        <v>4000000</v>
      </c>
      <c r="L63" s="40">
        <f t="shared" si="48"/>
        <v>75441.6</v>
      </c>
      <c r="M63" s="40">
        <f t="shared" si="49"/>
        <v>75441.6</v>
      </c>
      <c r="N63" s="40">
        <f t="shared" si="60"/>
        <v>4000000</v>
      </c>
      <c r="O63" s="40">
        <f t="shared" si="50"/>
        <v>75441.6</v>
      </c>
      <c r="P63" s="40">
        <f t="shared" si="51"/>
        <v>75441.6</v>
      </c>
      <c r="Q63" s="40">
        <f t="shared" si="61"/>
        <v>4000000</v>
      </c>
      <c r="R63" s="40">
        <f t="shared" si="52"/>
        <v>75441.6</v>
      </c>
      <c r="S63" s="40">
        <f t="shared" si="53"/>
        <v>75441.6</v>
      </c>
      <c r="T63" s="40">
        <f t="shared" si="62"/>
        <v>4000000</v>
      </c>
      <c r="U63" s="40">
        <f t="shared" si="54"/>
        <v>75441.6</v>
      </c>
      <c r="V63" s="40">
        <f t="shared" si="55"/>
        <v>75441.6</v>
      </c>
      <c r="W63" s="5"/>
      <c r="X63" s="5"/>
      <c r="Y63" s="5"/>
      <c r="Z63" s="5"/>
      <c r="AA63" s="5"/>
      <c r="AB63" s="5"/>
      <c r="AC63" s="5"/>
      <c r="AD63" s="5"/>
      <c r="AE63" s="5"/>
      <c r="AF63" s="5"/>
      <c r="AG63" s="5"/>
      <c r="AH63" s="5"/>
      <c r="AI63" s="5"/>
      <c r="AJ63" s="5"/>
    </row>
    <row r="64" spans="1:36" ht="15" hidden="1">
      <c r="A64" s="39" t="s">
        <v>58</v>
      </c>
      <c r="B64" s="40">
        <f t="shared" si="56"/>
        <v>4000000</v>
      </c>
      <c r="C64" s="40">
        <f t="shared" si="42"/>
        <v>75441.6</v>
      </c>
      <c r="D64" s="40">
        <f t="shared" si="43"/>
        <v>75441.6</v>
      </c>
      <c r="E64" s="40">
        <f t="shared" si="57"/>
        <v>4000000</v>
      </c>
      <c r="F64" s="40">
        <f t="shared" si="44"/>
        <v>75441.6</v>
      </c>
      <c r="G64" s="40">
        <f t="shared" si="45"/>
        <v>75441.6</v>
      </c>
      <c r="H64" s="40">
        <f t="shared" si="58"/>
        <v>4000000</v>
      </c>
      <c r="I64" s="40">
        <f t="shared" si="46"/>
        <v>75441.6</v>
      </c>
      <c r="J64" s="40">
        <f t="shared" si="47"/>
        <v>75441.6</v>
      </c>
      <c r="K64" s="40">
        <f t="shared" si="59"/>
        <v>4000000</v>
      </c>
      <c r="L64" s="40">
        <f t="shared" si="48"/>
        <v>75441.6</v>
      </c>
      <c r="M64" s="40">
        <f t="shared" si="49"/>
        <v>75441.6</v>
      </c>
      <c r="N64" s="40">
        <f t="shared" si="60"/>
        <v>4000000</v>
      </c>
      <c r="O64" s="40">
        <f t="shared" si="50"/>
        <v>75441.6</v>
      </c>
      <c r="P64" s="40">
        <f t="shared" si="51"/>
        <v>75441.6</v>
      </c>
      <c r="Q64" s="40">
        <f t="shared" si="61"/>
        <v>4000000</v>
      </c>
      <c r="R64" s="40">
        <f t="shared" si="52"/>
        <v>75441.6</v>
      </c>
      <c r="S64" s="40">
        <f t="shared" si="53"/>
        <v>75441.6</v>
      </c>
      <c r="T64" s="40">
        <f t="shared" si="62"/>
        <v>4000000</v>
      </c>
      <c r="U64" s="40">
        <f t="shared" si="54"/>
        <v>75441.6</v>
      </c>
      <c r="V64" s="40">
        <f t="shared" si="55"/>
        <v>75441.6</v>
      </c>
      <c r="W64" s="5"/>
      <c r="X64" s="5"/>
      <c r="Y64" s="5"/>
      <c r="Z64" s="5"/>
      <c r="AA64" s="5"/>
      <c r="AB64" s="5"/>
      <c r="AC64" s="5"/>
      <c r="AD64" s="5"/>
      <c r="AE64" s="5"/>
      <c r="AF64" s="5"/>
      <c r="AG64" s="5"/>
      <c r="AH64" s="5"/>
      <c r="AI64" s="5"/>
      <c r="AJ64" s="5"/>
    </row>
    <row r="65" spans="1:36" ht="15" hidden="1">
      <c r="A65" s="39" t="s">
        <v>20</v>
      </c>
      <c r="B65" s="40">
        <f t="shared" si="56"/>
        <v>4000000</v>
      </c>
      <c r="C65" s="40">
        <f t="shared" si="42"/>
        <v>75441.6</v>
      </c>
      <c r="D65" s="40">
        <f t="shared" si="43"/>
        <v>75441.6</v>
      </c>
      <c r="E65" s="40">
        <f t="shared" si="57"/>
        <v>4000000</v>
      </c>
      <c r="F65" s="40">
        <f t="shared" si="44"/>
        <v>75441.6</v>
      </c>
      <c r="G65" s="40">
        <f t="shared" si="45"/>
        <v>75441.6</v>
      </c>
      <c r="H65" s="40">
        <f t="shared" si="58"/>
        <v>4000000</v>
      </c>
      <c r="I65" s="40">
        <f t="shared" si="46"/>
        <v>75441.6</v>
      </c>
      <c r="J65" s="40">
        <f t="shared" si="47"/>
        <v>75441.6</v>
      </c>
      <c r="K65" s="40">
        <f t="shared" si="59"/>
        <v>4000000</v>
      </c>
      <c r="L65" s="40">
        <f t="shared" si="48"/>
        <v>75441.6</v>
      </c>
      <c r="M65" s="40">
        <f t="shared" si="49"/>
        <v>75441.6</v>
      </c>
      <c r="N65" s="40">
        <f t="shared" si="60"/>
        <v>4000000</v>
      </c>
      <c r="O65" s="40">
        <f t="shared" si="50"/>
        <v>75441.6</v>
      </c>
      <c r="P65" s="40">
        <f t="shared" si="51"/>
        <v>75441.6</v>
      </c>
      <c r="Q65" s="40">
        <f t="shared" si="61"/>
        <v>4000000</v>
      </c>
      <c r="R65" s="40">
        <f t="shared" si="52"/>
        <v>75441.6</v>
      </c>
      <c r="S65" s="40">
        <f t="shared" si="53"/>
        <v>75441.6</v>
      </c>
      <c r="T65" s="40">
        <f t="shared" si="62"/>
        <v>4000000</v>
      </c>
      <c r="U65" s="40">
        <f t="shared" si="54"/>
        <v>75441.6</v>
      </c>
      <c r="V65" s="40">
        <f t="shared" si="55"/>
        <v>75441.6</v>
      </c>
      <c r="W65" s="5"/>
      <c r="X65" s="5"/>
      <c r="Y65" s="5"/>
      <c r="Z65" s="5"/>
      <c r="AA65" s="5"/>
      <c r="AB65" s="5"/>
      <c r="AC65" s="5"/>
      <c r="AD65" s="5"/>
      <c r="AE65" s="5"/>
      <c r="AF65" s="5"/>
      <c r="AG65" s="5"/>
      <c r="AH65" s="5"/>
      <c r="AI65" s="5"/>
      <c r="AJ65" s="5"/>
    </row>
    <row r="66" spans="1:36" ht="15.75" hidden="1" thickBot="1">
      <c r="A66" s="41" t="s">
        <v>60</v>
      </c>
      <c r="B66" s="42">
        <f t="shared" si="56"/>
        <v>4000000</v>
      </c>
      <c r="C66" s="42">
        <f t="shared" si="42"/>
        <v>75441.6</v>
      </c>
      <c r="D66" s="42">
        <f t="shared" si="43"/>
        <v>75441.6</v>
      </c>
      <c r="E66" s="42">
        <f t="shared" si="57"/>
        <v>4000000</v>
      </c>
      <c r="F66" s="42">
        <f t="shared" si="44"/>
        <v>75441.6</v>
      </c>
      <c r="G66" s="42">
        <f t="shared" si="45"/>
        <v>75441.6</v>
      </c>
      <c r="H66" s="42">
        <f t="shared" si="58"/>
        <v>4000000</v>
      </c>
      <c r="I66" s="42">
        <f t="shared" si="46"/>
        <v>75441.6</v>
      </c>
      <c r="J66" s="42">
        <f t="shared" si="47"/>
        <v>75441.6</v>
      </c>
      <c r="K66" s="42">
        <f t="shared" si="59"/>
        <v>4000000</v>
      </c>
      <c r="L66" s="42">
        <f t="shared" si="48"/>
        <v>75441.6</v>
      </c>
      <c r="M66" s="42">
        <f t="shared" si="49"/>
        <v>75441.6</v>
      </c>
      <c r="N66" s="42">
        <f t="shared" si="60"/>
        <v>4000000</v>
      </c>
      <c r="O66" s="42">
        <f t="shared" si="50"/>
        <v>75441.6</v>
      </c>
      <c r="P66" s="42">
        <f t="shared" si="51"/>
        <v>75441.6</v>
      </c>
      <c r="Q66" s="42">
        <f>IF(data=1,IF((Q65-sumproplat)&gt;0,Q65-sumproplat,0),IF(Q65-(sumproplat-R65)&gt;0,Q65-(S65-R65),0))</f>
        <v>4000000</v>
      </c>
      <c r="R66" s="42">
        <f t="shared" si="52"/>
        <v>75441.6</v>
      </c>
      <c r="S66" s="42">
        <f t="shared" si="53"/>
        <v>75441.6</v>
      </c>
      <c r="T66" s="42">
        <f t="shared" si="62"/>
        <v>4000000</v>
      </c>
      <c r="U66" s="42">
        <f t="shared" si="54"/>
        <v>75441.6</v>
      </c>
      <c r="V66" s="42">
        <f t="shared" si="55"/>
        <v>75441.6</v>
      </c>
      <c r="W66" s="5"/>
      <c r="X66" s="5"/>
      <c r="Y66" s="5"/>
      <c r="Z66" s="5"/>
      <c r="AA66" s="5"/>
      <c r="AB66" s="5"/>
      <c r="AC66" s="5"/>
      <c r="AD66" s="5"/>
      <c r="AE66" s="5"/>
      <c r="AF66" s="5"/>
      <c r="AG66" s="5"/>
      <c r="AH66" s="5"/>
      <c r="AI66" s="5"/>
      <c r="AJ66" s="5"/>
    </row>
    <row r="67" spans="1:36" ht="15.75" hidden="1" thickTop="1">
      <c r="A67" s="43" t="s">
        <v>23</v>
      </c>
      <c r="B67" s="44"/>
      <c r="C67" s="44">
        <f>SUM(C55:C66)</f>
        <v>905299.1999999998</v>
      </c>
      <c r="D67" s="45">
        <f>SUM(D55:D66)</f>
        <v>905299.1999999998</v>
      </c>
      <c r="E67" s="44"/>
      <c r="F67" s="44">
        <f>SUM(F55:F66)</f>
        <v>905299.1999999998</v>
      </c>
      <c r="G67" s="45">
        <f>SUM(G55:G66)</f>
        <v>905299.1999999998</v>
      </c>
      <c r="H67" s="44"/>
      <c r="I67" s="44">
        <f>SUM(I55:I66)</f>
        <v>905299.1999999998</v>
      </c>
      <c r="J67" s="45">
        <f>SUM(J55:J66)</f>
        <v>905299.1999999998</v>
      </c>
      <c r="K67" s="44"/>
      <c r="L67" s="44">
        <f>SUM(L55:L66)</f>
        <v>905299.1999999998</v>
      </c>
      <c r="M67" s="45">
        <f>SUM(M55:M66)</f>
        <v>905299.1999999998</v>
      </c>
      <c r="N67" s="44"/>
      <c r="O67" s="44">
        <f>SUM(O55:O66)</f>
        <v>905299.1999999998</v>
      </c>
      <c r="P67" s="45">
        <f>SUM(P55:P66)</f>
        <v>905299.1999999998</v>
      </c>
      <c r="Q67" s="44"/>
      <c r="R67" s="44">
        <f>SUM(R55:R66)</f>
        <v>905299.1999999998</v>
      </c>
      <c r="S67" s="45">
        <f>SUM(S55:S66)</f>
        <v>905299.1999999998</v>
      </c>
      <c r="T67" s="44"/>
      <c r="U67" s="44">
        <f>SUM(U55:U66)</f>
        <v>905299.1999999998</v>
      </c>
      <c r="V67" s="45">
        <f>SUM(V55:V66)</f>
        <v>905299.1999999998</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220" t="s">
        <v>61</v>
      </c>
      <c r="B69" s="220"/>
      <c r="C69" s="220"/>
      <c r="D69" s="220"/>
      <c r="E69" s="220"/>
      <c r="F69" s="220"/>
      <c r="G69" s="220"/>
      <c r="H69" s="220"/>
      <c r="I69" s="33">
        <f>sumkred*H16+H17+sumkred*H18+C37+H20</f>
        <v>946149.1999999998</v>
      </c>
      <c r="J69" s="34"/>
      <c r="K69" s="34"/>
    </row>
    <row r="70" spans="1:11" ht="29.25" customHeight="1">
      <c r="A70" s="220" t="s">
        <v>5</v>
      </c>
      <c r="B70" s="220"/>
      <c r="C70" s="220"/>
      <c r="D70" s="220"/>
      <c r="E70" s="220"/>
      <c r="F70" s="220"/>
      <c r="G70" s="220"/>
      <c r="H70" s="220"/>
      <c r="I70" s="33">
        <f>sumkred*H16+H17+sumkred*H18+D37+H20</f>
        <v>4946149.2</v>
      </c>
      <c r="J70" s="34"/>
      <c r="K70" s="34"/>
    </row>
    <row r="71" spans="1:11" ht="25.5" customHeight="1">
      <c r="A71" s="220" t="s">
        <v>48</v>
      </c>
      <c r="B71" s="220"/>
      <c r="C71" s="220"/>
      <c r="D71" s="220"/>
      <c r="E71" s="220"/>
      <c r="F71" s="220"/>
      <c r="G71" s="220"/>
      <c r="H71" s="220"/>
      <c r="I71" s="46">
        <f>_XLL.ЧИСТВНДОХ(C81:C93,B81:B93)</f>
        <v>0.2655008137226105</v>
      </c>
      <c r="J71" s="34"/>
      <c r="K71" s="34"/>
    </row>
    <row r="72" spans="1:11" ht="45.75" customHeight="1">
      <c r="A72" s="107" t="s">
        <v>6</v>
      </c>
      <c r="B72" s="108"/>
      <c r="C72" s="108"/>
      <c r="D72" s="108"/>
      <c r="E72" s="108"/>
      <c r="F72" s="108"/>
      <c r="G72" s="108"/>
      <c r="H72" s="108"/>
      <c r="I72" s="108"/>
      <c r="J72" s="120"/>
      <c r="K72" s="120"/>
    </row>
    <row r="73" spans="1:11" ht="63" customHeight="1">
      <c r="A73" s="105" t="s">
        <v>7</v>
      </c>
      <c r="B73" s="106"/>
      <c r="C73" s="106"/>
      <c r="D73" s="106"/>
      <c r="E73" s="106"/>
      <c r="F73" s="106"/>
      <c r="G73" s="106"/>
      <c r="H73" s="106"/>
      <c r="I73" s="106"/>
      <c r="J73" s="106"/>
      <c r="K73" s="106"/>
    </row>
    <row r="74" spans="1:11" ht="48" customHeight="1">
      <c r="A74" s="107" t="s">
        <v>8</v>
      </c>
      <c r="B74" s="108"/>
      <c r="C74" s="108"/>
      <c r="D74" s="108"/>
      <c r="E74" s="108"/>
      <c r="F74" s="108"/>
      <c r="G74" s="108"/>
      <c r="H74" s="108"/>
      <c r="I74" s="108"/>
      <c r="J74" s="108"/>
      <c r="K74" s="108"/>
    </row>
    <row r="76" spans="1:5" ht="33.75" customHeight="1">
      <c r="A76" s="109" t="s">
        <v>9</v>
      </c>
      <c r="B76" s="109"/>
      <c r="C76" s="110">
        <f ca="1">TODAY()</f>
        <v>44403</v>
      </c>
      <c r="D76" s="109"/>
      <c r="E76" s="109"/>
    </row>
    <row r="78" spans="1:5" ht="30" customHeight="1">
      <c r="A78" s="219" t="s">
        <v>10</v>
      </c>
      <c r="B78" s="219"/>
      <c r="C78" s="118"/>
      <c r="D78" s="118"/>
      <c r="E78" s="118"/>
    </row>
    <row r="79" spans="1:5" ht="15.75" customHeight="1">
      <c r="A79" s="219"/>
      <c r="B79" s="219"/>
      <c r="C79" s="118" t="s">
        <v>49</v>
      </c>
      <c r="D79" s="118"/>
      <c r="E79" s="118"/>
    </row>
    <row r="81" spans="2:3" ht="15" hidden="1">
      <c r="B81" s="29">
        <f ca="1">TODAY()</f>
        <v>44403</v>
      </c>
      <c r="C81" s="2">
        <f>-sumkred+sumkred*H16+H17+sumkred*H18+H20</f>
        <v>-3959150</v>
      </c>
    </row>
    <row r="82" spans="1:4" ht="15" hidden="1">
      <c r="A82" s="4">
        <v>1</v>
      </c>
      <c r="B82" s="30">
        <f>_XLL.ДАТАМЕС(B81,1)</f>
        <v>44434</v>
      </c>
      <c r="C82" s="31">
        <f aca="true" t="shared" si="63" ref="C82:C93">D25</f>
        <v>75441.6</v>
      </c>
      <c r="D82" s="16">
        <f>C82-C83</f>
        <v>0</v>
      </c>
    </row>
    <row r="83" spans="1:4" ht="15" hidden="1">
      <c r="A83" s="4">
        <v>2</v>
      </c>
      <c r="B83" s="30">
        <f>_XLL.ДАТАМЕС(B82,1)</f>
        <v>44465</v>
      </c>
      <c r="C83" s="31">
        <f t="shared" si="63"/>
        <v>75441.6</v>
      </c>
      <c r="D83" s="16">
        <f aca="true" t="shared" si="64" ref="D83:D146">C83-C84</f>
        <v>0</v>
      </c>
    </row>
    <row r="84" spans="1:4" ht="15" hidden="1">
      <c r="A84" s="4">
        <v>3</v>
      </c>
      <c r="B84" s="30">
        <f aca="true" t="shared" si="65" ref="B84:B147">_XLL.ДАТАМЕС(B83,1)</f>
        <v>44495</v>
      </c>
      <c r="C84" s="31">
        <f t="shared" si="63"/>
        <v>75441.6</v>
      </c>
      <c r="D84" s="16">
        <f t="shared" si="64"/>
        <v>0</v>
      </c>
    </row>
    <row r="85" spans="1:4" ht="15" hidden="1">
      <c r="A85" s="4">
        <v>4</v>
      </c>
      <c r="B85" s="30">
        <f t="shared" si="65"/>
        <v>44526</v>
      </c>
      <c r="C85" s="31">
        <f t="shared" si="63"/>
        <v>75441.6</v>
      </c>
      <c r="D85" s="16">
        <f t="shared" si="64"/>
        <v>0</v>
      </c>
    </row>
    <row r="86" spans="1:4" ht="15" hidden="1">
      <c r="A86" s="4">
        <v>5</v>
      </c>
      <c r="B86" s="30">
        <f t="shared" si="65"/>
        <v>44556</v>
      </c>
      <c r="C86" s="31">
        <f t="shared" si="63"/>
        <v>75441.6</v>
      </c>
      <c r="D86" s="16">
        <f t="shared" si="64"/>
        <v>0</v>
      </c>
    </row>
    <row r="87" spans="1:4" ht="15" hidden="1">
      <c r="A87" s="4">
        <v>6</v>
      </c>
      <c r="B87" s="30">
        <f t="shared" si="65"/>
        <v>44587</v>
      </c>
      <c r="C87" s="31">
        <f t="shared" si="63"/>
        <v>75441.6</v>
      </c>
      <c r="D87" s="16">
        <f t="shared" si="64"/>
        <v>0</v>
      </c>
    </row>
    <row r="88" spans="1:4" ht="15" hidden="1">
      <c r="A88" s="4">
        <v>7</v>
      </c>
      <c r="B88" s="30">
        <f t="shared" si="65"/>
        <v>44618</v>
      </c>
      <c r="C88" s="31">
        <f t="shared" si="63"/>
        <v>75441.6</v>
      </c>
      <c r="D88" s="16">
        <f t="shared" si="64"/>
        <v>0</v>
      </c>
    </row>
    <row r="89" spans="1:4" ht="15" hidden="1">
      <c r="A89" s="4">
        <v>8</v>
      </c>
      <c r="B89" s="30">
        <f t="shared" si="65"/>
        <v>44646</v>
      </c>
      <c r="C89" s="31">
        <f t="shared" si="63"/>
        <v>75441.6</v>
      </c>
      <c r="D89" s="16">
        <f t="shared" si="64"/>
        <v>0</v>
      </c>
    </row>
    <row r="90" spans="1:4" ht="15" hidden="1">
      <c r="A90" s="4">
        <v>9</v>
      </c>
      <c r="B90" s="30">
        <f t="shared" si="65"/>
        <v>44677</v>
      </c>
      <c r="C90" s="31">
        <f t="shared" si="63"/>
        <v>75441.6</v>
      </c>
      <c r="D90" s="16">
        <f t="shared" si="64"/>
        <v>0</v>
      </c>
    </row>
    <row r="91" spans="1:4" ht="15" hidden="1">
      <c r="A91" s="4">
        <v>10</v>
      </c>
      <c r="B91" s="30">
        <f t="shared" si="65"/>
        <v>44707</v>
      </c>
      <c r="C91" s="31">
        <f t="shared" si="63"/>
        <v>75441.6</v>
      </c>
      <c r="D91" s="16">
        <f t="shared" si="64"/>
        <v>0</v>
      </c>
    </row>
    <row r="92" spans="1:4" ht="15" hidden="1">
      <c r="A92" s="4">
        <v>11</v>
      </c>
      <c r="B92" s="30">
        <f t="shared" si="65"/>
        <v>44738</v>
      </c>
      <c r="C92" s="31">
        <f t="shared" si="63"/>
        <v>75441.6</v>
      </c>
      <c r="D92" s="16">
        <f t="shared" si="64"/>
        <v>-4000000</v>
      </c>
    </row>
    <row r="93" spans="1:4" ht="15" hidden="1">
      <c r="A93" s="4">
        <v>12</v>
      </c>
      <c r="B93" s="30">
        <f t="shared" si="65"/>
        <v>44768</v>
      </c>
      <c r="C93" s="31">
        <f t="shared" si="63"/>
        <v>4075441.6</v>
      </c>
      <c r="D93" s="16">
        <f t="shared" si="64"/>
        <v>4000000</v>
      </c>
    </row>
    <row r="94" spans="1:4" ht="15" hidden="1">
      <c r="A94" s="2">
        <v>13</v>
      </c>
      <c r="B94" s="29">
        <f t="shared" si="65"/>
        <v>44799</v>
      </c>
      <c r="C94" s="16">
        <f aca="true" t="shared" si="66" ref="C94:C105">G25</f>
        <v>75441.6</v>
      </c>
      <c r="D94" s="16">
        <f t="shared" si="64"/>
        <v>0</v>
      </c>
    </row>
    <row r="95" spans="1:4" ht="15" hidden="1">
      <c r="A95" s="2">
        <v>14</v>
      </c>
      <c r="B95" s="29">
        <f t="shared" si="65"/>
        <v>44830</v>
      </c>
      <c r="C95" s="16">
        <f t="shared" si="66"/>
        <v>75441.6</v>
      </c>
      <c r="D95" s="16">
        <f t="shared" si="64"/>
        <v>0</v>
      </c>
    </row>
    <row r="96" spans="1:4" ht="15" hidden="1">
      <c r="A96" s="2">
        <v>15</v>
      </c>
      <c r="B96" s="29">
        <f t="shared" si="65"/>
        <v>44860</v>
      </c>
      <c r="C96" s="16">
        <f t="shared" si="66"/>
        <v>75441.6</v>
      </c>
      <c r="D96" s="16">
        <f t="shared" si="64"/>
        <v>0</v>
      </c>
    </row>
    <row r="97" spans="1:4" ht="15" hidden="1">
      <c r="A97" s="2">
        <v>16</v>
      </c>
      <c r="B97" s="29">
        <f t="shared" si="65"/>
        <v>44891</v>
      </c>
      <c r="C97" s="16">
        <f t="shared" si="66"/>
        <v>75441.6</v>
      </c>
      <c r="D97" s="16">
        <f t="shared" si="64"/>
        <v>0</v>
      </c>
    </row>
    <row r="98" spans="1:4" ht="15" hidden="1">
      <c r="A98" s="2">
        <v>17</v>
      </c>
      <c r="B98" s="29">
        <f t="shared" si="65"/>
        <v>44921</v>
      </c>
      <c r="C98" s="16">
        <f t="shared" si="66"/>
        <v>75441.6</v>
      </c>
      <c r="D98" s="16">
        <f t="shared" si="64"/>
        <v>0</v>
      </c>
    </row>
    <row r="99" spans="1:4" ht="15" hidden="1">
      <c r="A99" s="2">
        <v>18</v>
      </c>
      <c r="B99" s="29">
        <f t="shared" si="65"/>
        <v>44952</v>
      </c>
      <c r="C99" s="16">
        <f t="shared" si="66"/>
        <v>75441.6</v>
      </c>
      <c r="D99" s="16">
        <f t="shared" si="64"/>
        <v>0</v>
      </c>
    </row>
    <row r="100" spans="1:4" ht="15" hidden="1">
      <c r="A100" s="2">
        <v>19</v>
      </c>
      <c r="B100" s="29">
        <f t="shared" si="65"/>
        <v>44983</v>
      </c>
      <c r="C100" s="16">
        <f t="shared" si="66"/>
        <v>75441.6</v>
      </c>
      <c r="D100" s="16">
        <f t="shared" si="64"/>
        <v>0</v>
      </c>
    </row>
    <row r="101" spans="1:4" ht="15" hidden="1">
      <c r="A101" s="2">
        <v>20</v>
      </c>
      <c r="B101" s="29">
        <f t="shared" si="65"/>
        <v>45011</v>
      </c>
      <c r="C101" s="16">
        <f t="shared" si="66"/>
        <v>75441.6</v>
      </c>
      <c r="D101" s="16">
        <f t="shared" si="64"/>
        <v>0</v>
      </c>
    </row>
    <row r="102" spans="1:4" ht="15" hidden="1">
      <c r="A102" s="2">
        <v>21</v>
      </c>
      <c r="B102" s="29">
        <f t="shared" si="65"/>
        <v>45042</v>
      </c>
      <c r="C102" s="16">
        <f t="shared" si="66"/>
        <v>75441.6</v>
      </c>
      <c r="D102" s="16">
        <f t="shared" si="64"/>
        <v>0</v>
      </c>
    </row>
    <row r="103" spans="1:4" ht="15" hidden="1">
      <c r="A103" s="2">
        <v>22</v>
      </c>
      <c r="B103" s="29">
        <f t="shared" si="65"/>
        <v>45072</v>
      </c>
      <c r="C103" s="16">
        <f t="shared" si="66"/>
        <v>75441.6</v>
      </c>
      <c r="D103" s="16">
        <f t="shared" si="64"/>
        <v>0</v>
      </c>
    </row>
    <row r="104" spans="1:4" ht="15" hidden="1">
      <c r="A104" s="2">
        <v>23</v>
      </c>
      <c r="B104" s="29">
        <f t="shared" si="65"/>
        <v>45103</v>
      </c>
      <c r="C104" s="16">
        <f t="shared" si="66"/>
        <v>75441.6</v>
      </c>
      <c r="D104" s="16">
        <f t="shared" si="64"/>
        <v>0</v>
      </c>
    </row>
    <row r="105" spans="1:4" ht="15" hidden="1">
      <c r="A105" s="2">
        <v>24</v>
      </c>
      <c r="B105" s="29">
        <f t="shared" si="65"/>
        <v>45133</v>
      </c>
      <c r="C105" s="16">
        <f t="shared" si="66"/>
        <v>75441.6</v>
      </c>
      <c r="D105" s="16">
        <f t="shared" si="64"/>
        <v>0</v>
      </c>
    </row>
    <row r="106" spans="1:4" ht="15" hidden="1">
      <c r="A106" s="2">
        <v>25</v>
      </c>
      <c r="B106" s="29">
        <f t="shared" si="65"/>
        <v>45164</v>
      </c>
      <c r="C106" s="16">
        <f aca="true" t="shared" si="67" ref="C106:C117">J25</f>
        <v>75441.6</v>
      </c>
      <c r="D106" s="16">
        <f t="shared" si="64"/>
        <v>0</v>
      </c>
    </row>
    <row r="107" spans="1:4" ht="15" hidden="1">
      <c r="A107" s="2">
        <v>26</v>
      </c>
      <c r="B107" s="29">
        <f t="shared" si="65"/>
        <v>45195</v>
      </c>
      <c r="C107" s="16">
        <f t="shared" si="67"/>
        <v>75441.6</v>
      </c>
      <c r="D107" s="16">
        <f t="shared" si="64"/>
        <v>0</v>
      </c>
    </row>
    <row r="108" spans="1:4" ht="15" hidden="1">
      <c r="A108" s="2">
        <v>27</v>
      </c>
      <c r="B108" s="29">
        <f t="shared" si="65"/>
        <v>45225</v>
      </c>
      <c r="C108" s="16">
        <f t="shared" si="67"/>
        <v>75441.6</v>
      </c>
      <c r="D108" s="16">
        <f t="shared" si="64"/>
        <v>0</v>
      </c>
    </row>
    <row r="109" spans="1:4" ht="15" hidden="1">
      <c r="A109" s="2">
        <v>28</v>
      </c>
      <c r="B109" s="29">
        <f t="shared" si="65"/>
        <v>45256</v>
      </c>
      <c r="C109" s="16">
        <f t="shared" si="67"/>
        <v>75441.6</v>
      </c>
      <c r="D109" s="16">
        <f t="shared" si="64"/>
        <v>0</v>
      </c>
    </row>
    <row r="110" spans="1:4" ht="15" hidden="1">
      <c r="A110" s="2">
        <v>29</v>
      </c>
      <c r="B110" s="29">
        <f t="shared" si="65"/>
        <v>45286</v>
      </c>
      <c r="C110" s="16">
        <f t="shared" si="67"/>
        <v>75441.6</v>
      </c>
      <c r="D110" s="16">
        <f t="shared" si="64"/>
        <v>0</v>
      </c>
    </row>
    <row r="111" spans="1:4" ht="15" hidden="1">
      <c r="A111" s="2">
        <v>30</v>
      </c>
      <c r="B111" s="29">
        <f t="shared" si="65"/>
        <v>45317</v>
      </c>
      <c r="C111" s="16">
        <f t="shared" si="67"/>
        <v>75441.6</v>
      </c>
      <c r="D111" s="16">
        <f t="shared" si="64"/>
        <v>0</v>
      </c>
    </row>
    <row r="112" spans="1:4" ht="15" hidden="1">
      <c r="A112" s="2">
        <v>31</v>
      </c>
      <c r="B112" s="29">
        <f t="shared" si="65"/>
        <v>45348</v>
      </c>
      <c r="C112" s="16">
        <f t="shared" si="67"/>
        <v>75441.6</v>
      </c>
      <c r="D112" s="16">
        <f t="shared" si="64"/>
        <v>0</v>
      </c>
    </row>
    <row r="113" spans="1:4" ht="15" hidden="1">
      <c r="A113" s="2">
        <v>32</v>
      </c>
      <c r="B113" s="29">
        <f t="shared" si="65"/>
        <v>45377</v>
      </c>
      <c r="C113" s="16">
        <f t="shared" si="67"/>
        <v>75441.6</v>
      </c>
      <c r="D113" s="16">
        <f t="shared" si="64"/>
        <v>0</v>
      </c>
    </row>
    <row r="114" spans="1:4" ht="15" hidden="1">
      <c r="A114" s="2">
        <v>33</v>
      </c>
      <c r="B114" s="29">
        <f t="shared" si="65"/>
        <v>45408</v>
      </c>
      <c r="C114" s="16">
        <f t="shared" si="67"/>
        <v>75441.6</v>
      </c>
      <c r="D114" s="16">
        <f t="shared" si="64"/>
        <v>0</v>
      </c>
    </row>
    <row r="115" spans="1:4" ht="15" hidden="1">
      <c r="A115" s="2">
        <v>34</v>
      </c>
      <c r="B115" s="29">
        <f t="shared" si="65"/>
        <v>45438</v>
      </c>
      <c r="C115" s="16">
        <f t="shared" si="67"/>
        <v>75441.6</v>
      </c>
      <c r="D115" s="16">
        <f t="shared" si="64"/>
        <v>0</v>
      </c>
    </row>
    <row r="116" spans="1:4" ht="15" hidden="1">
      <c r="A116" s="2">
        <v>35</v>
      </c>
      <c r="B116" s="29">
        <f t="shared" si="65"/>
        <v>45469</v>
      </c>
      <c r="C116" s="16">
        <f t="shared" si="67"/>
        <v>75441.6</v>
      </c>
      <c r="D116" s="16">
        <f t="shared" si="64"/>
        <v>0</v>
      </c>
    </row>
    <row r="117" spans="1:4" ht="15" hidden="1">
      <c r="A117" s="2">
        <v>36</v>
      </c>
      <c r="B117" s="29">
        <f t="shared" si="65"/>
        <v>45499</v>
      </c>
      <c r="C117" s="16">
        <f t="shared" si="67"/>
        <v>75441.6</v>
      </c>
      <c r="D117" s="16">
        <f t="shared" si="64"/>
        <v>0</v>
      </c>
    </row>
    <row r="118" spans="1:4" ht="15" hidden="1">
      <c r="A118" s="2">
        <v>37</v>
      </c>
      <c r="B118" s="29">
        <f t="shared" si="65"/>
        <v>45530</v>
      </c>
      <c r="C118" s="16">
        <f aca="true" t="shared" si="68" ref="C118:C129">M25</f>
        <v>75441.6</v>
      </c>
      <c r="D118" s="16">
        <f t="shared" si="64"/>
        <v>0</v>
      </c>
    </row>
    <row r="119" spans="1:4" ht="15" hidden="1">
      <c r="A119" s="2">
        <v>38</v>
      </c>
      <c r="B119" s="29">
        <f t="shared" si="65"/>
        <v>45561</v>
      </c>
      <c r="C119" s="16">
        <f t="shared" si="68"/>
        <v>75441.6</v>
      </c>
      <c r="D119" s="16">
        <f t="shared" si="64"/>
        <v>0</v>
      </c>
    </row>
    <row r="120" spans="1:4" ht="15" hidden="1">
      <c r="A120" s="2">
        <v>39</v>
      </c>
      <c r="B120" s="29">
        <f t="shared" si="65"/>
        <v>45591</v>
      </c>
      <c r="C120" s="16">
        <f t="shared" si="68"/>
        <v>75441.6</v>
      </c>
      <c r="D120" s="16">
        <f t="shared" si="64"/>
        <v>0</v>
      </c>
    </row>
    <row r="121" spans="1:4" ht="15" hidden="1">
      <c r="A121" s="2">
        <v>40</v>
      </c>
      <c r="B121" s="29">
        <f t="shared" si="65"/>
        <v>45622</v>
      </c>
      <c r="C121" s="16">
        <f t="shared" si="68"/>
        <v>75441.6</v>
      </c>
      <c r="D121" s="16">
        <f t="shared" si="64"/>
        <v>0</v>
      </c>
    </row>
    <row r="122" spans="1:4" ht="15" hidden="1">
      <c r="A122" s="2">
        <v>41</v>
      </c>
      <c r="B122" s="29">
        <f t="shared" si="65"/>
        <v>45652</v>
      </c>
      <c r="C122" s="16">
        <f t="shared" si="68"/>
        <v>75441.6</v>
      </c>
      <c r="D122" s="16">
        <f t="shared" si="64"/>
        <v>0</v>
      </c>
    </row>
    <row r="123" spans="1:4" ht="15" hidden="1">
      <c r="A123" s="2">
        <v>42</v>
      </c>
      <c r="B123" s="29">
        <f t="shared" si="65"/>
        <v>45683</v>
      </c>
      <c r="C123" s="16">
        <f t="shared" si="68"/>
        <v>75441.6</v>
      </c>
      <c r="D123" s="16">
        <f t="shared" si="64"/>
        <v>0</v>
      </c>
    </row>
    <row r="124" spans="1:4" ht="15" hidden="1">
      <c r="A124" s="2">
        <v>43</v>
      </c>
      <c r="B124" s="29">
        <f t="shared" si="65"/>
        <v>45714</v>
      </c>
      <c r="C124" s="16">
        <f t="shared" si="68"/>
        <v>75441.6</v>
      </c>
      <c r="D124" s="16">
        <f t="shared" si="64"/>
        <v>0</v>
      </c>
    </row>
    <row r="125" spans="1:4" ht="15" hidden="1">
      <c r="A125" s="2">
        <v>44</v>
      </c>
      <c r="B125" s="29">
        <f t="shared" si="65"/>
        <v>45742</v>
      </c>
      <c r="C125" s="16">
        <f t="shared" si="68"/>
        <v>75441.6</v>
      </c>
      <c r="D125" s="16">
        <f t="shared" si="64"/>
        <v>0</v>
      </c>
    </row>
    <row r="126" spans="1:4" ht="15" hidden="1">
      <c r="A126" s="2">
        <v>45</v>
      </c>
      <c r="B126" s="29">
        <f t="shared" si="65"/>
        <v>45773</v>
      </c>
      <c r="C126" s="16">
        <f t="shared" si="68"/>
        <v>75441.6</v>
      </c>
      <c r="D126" s="16">
        <f t="shared" si="64"/>
        <v>0</v>
      </c>
    </row>
    <row r="127" spans="1:4" ht="15" hidden="1">
      <c r="A127" s="2">
        <v>46</v>
      </c>
      <c r="B127" s="29">
        <f t="shared" si="65"/>
        <v>45803</v>
      </c>
      <c r="C127" s="16">
        <f t="shared" si="68"/>
        <v>75441.6</v>
      </c>
      <c r="D127" s="16">
        <f t="shared" si="64"/>
        <v>0</v>
      </c>
    </row>
    <row r="128" spans="1:4" ht="15" hidden="1">
      <c r="A128" s="2">
        <v>47</v>
      </c>
      <c r="B128" s="29">
        <f t="shared" si="65"/>
        <v>45834</v>
      </c>
      <c r="C128" s="16">
        <f t="shared" si="68"/>
        <v>75441.6</v>
      </c>
      <c r="D128" s="16">
        <f t="shared" si="64"/>
        <v>0</v>
      </c>
    </row>
    <row r="129" spans="1:4" ht="15" hidden="1">
      <c r="A129" s="2">
        <v>48</v>
      </c>
      <c r="B129" s="29">
        <f t="shared" si="65"/>
        <v>45864</v>
      </c>
      <c r="C129" s="16">
        <f t="shared" si="68"/>
        <v>75441.6</v>
      </c>
      <c r="D129" s="16">
        <f t="shared" si="64"/>
        <v>0</v>
      </c>
    </row>
    <row r="130" spans="1:4" ht="15" hidden="1">
      <c r="A130" s="2">
        <v>49</v>
      </c>
      <c r="B130" s="29">
        <f t="shared" si="65"/>
        <v>45895</v>
      </c>
      <c r="C130" s="16">
        <f aca="true" t="shared" si="69" ref="C130:C141">P25</f>
        <v>75441.6</v>
      </c>
      <c r="D130" s="16">
        <f t="shared" si="64"/>
        <v>0</v>
      </c>
    </row>
    <row r="131" spans="1:4" ht="15" hidden="1">
      <c r="A131" s="2">
        <v>50</v>
      </c>
      <c r="B131" s="29">
        <f t="shared" si="65"/>
        <v>45926</v>
      </c>
      <c r="C131" s="16">
        <f t="shared" si="69"/>
        <v>75441.6</v>
      </c>
      <c r="D131" s="16">
        <f t="shared" si="64"/>
        <v>0</v>
      </c>
    </row>
    <row r="132" spans="1:4" ht="15" hidden="1">
      <c r="A132" s="2">
        <v>51</v>
      </c>
      <c r="B132" s="29">
        <f t="shared" si="65"/>
        <v>45956</v>
      </c>
      <c r="C132" s="16">
        <f t="shared" si="69"/>
        <v>75441.6</v>
      </c>
      <c r="D132" s="16">
        <f t="shared" si="64"/>
        <v>0</v>
      </c>
    </row>
    <row r="133" spans="1:4" ht="15" hidden="1">
      <c r="A133" s="2">
        <v>52</v>
      </c>
      <c r="B133" s="29">
        <f t="shared" si="65"/>
        <v>45987</v>
      </c>
      <c r="C133" s="16">
        <f t="shared" si="69"/>
        <v>75441.6</v>
      </c>
      <c r="D133" s="16">
        <f t="shared" si="64"/>
        <v>0</v>
      </c>
    </row>
    <row r="134" spans="1:4" ht="15" hidden="1">
      <c r="A134" s="2">
        <v>53</v>
      </c>
      <c r="B134" s="29">
        <f t="shared" si="65"/>
        <v>46017</v>
      </c>
      <c r="C134" s="16">
        <f t="shared" si="69"/>
        <v>75441.6</v>
      </c>
      <c r="D134" s="16">
        <f t="shared" si="64"/>
        <v>0</v>
      </c>
    </row>
    <row r="135" spans="1:4" ht="15" hidden="1">
      <c r="A135" s="2">
        <v>54</v>
      </c>
      <c r="B135" s="29">
        <f t="shared" si="65"/>
        <v>46048</v>
      </c>
      <c r="C135" s="16">
        <f t="shared" si="69"/>
        <v>75441.6</v>
      </c>
      <c r="D135" s="16">
        <f t="shared" si="64"/>
        <v>0</v>
      </c>
    </row>
    <row r="136" spans="1:4" ht="15" hidden="1">
      <c r="A136" s="2">
        <v>55</v>
      </c>
      <c r="B136" s="29">
        <f t="shared" si="65"/>
        <v>46079</v>
      </c>
      <c r="C136" s="16">
        <f t="shared" si="69"/>
        <v>75441.6</v>
      </c>
      <c r="D136" s="16">
        <f t="shared" si="64"/>
        <v>0</v>
      </c>
    </row>
    <row r="137" spans="1:4" ht="15" hidden="1">
      <c r="A137" s="2">
        <v>56</v>
      </c>
      <c r="B137" s="29">
        <f t="shared" si="65"/>
        <v>46107</v>
      </c>
      <c r="C137" s="16">
        <f t="shared" si="69"/>
        <v>75441.6</v>
      </c>
      <c r="D137" s="16">
        <f t="shared" si="64"/>
        <v>0</v>
      </c>
    </row>
    <row r="138" spans="1:4" ht="15" hidden="1">
      <c r="A138" s="2">
        <v>57</v>
      </c>
      <c r="B138" s="29">
        <f t="shared" si="65"/>
        <v>46138</v>
      </c>
      <c r="C138" s="16">
        <f t="shared" si="69"/>
        <v>75441.6</v>
      </c>
      <c r="D138" s="16">
        <f t="shared" si="64"/>
        <v>0</v>
      </c>
    </row>
    <row r="139" spans="1:4" ht="15" hidden="1">
      <c r="A139" s="2">
        <v>58</v>
      </c>
      <c r="B139" s="29">
        <f t="shared" si="65"/>
        <v>46168</v>
      </c>
      <c r="C139" s="16">
        <f t="shared" si="69"/>
        <v>75441.6</v>
      </c>
      <c r="D139" s="16">
        <f t="shared" si="64"/>
        <v>0</v>
      </c>
    </row>
    <row r="140" spans="1:4" ht="15" hidden="1">
      <c r="A140" s="2">
        <v>59</v>
      </c>
      <c r="B140" s="29">
        <f t="shared" si="65"/>
        <v>46199</v>
      </c>
      <c r="C140" s="16">
        <f t="shared" si="69"/>
        <v>75441.6</v>
      </c>
      <c r="D140" s="16">
        <f t="shared" si="64"/>
        <v>0</v>
      </c>
    </row>
    <row r="141" spans="1:4" ht="15" hidden="1">
      <c r="A141" s="2">
        <v>60</v>
      </c>
      <c r="B141" s="29">
        <f t="shared" si="65"/>
        <v>46229</v>
      </c>
      <c r="C141" s="16">
        <f t="shared" si="69"/>
        <v>75441.6</v>
      </c>
      <c r="D141" s="16">
        <f t="shared" si="64"/>
        <v>0</v>
      </c>
    </row>
    <row r="142" spans="1:4" ht="15" hidden="1">
      <c r="A142" s="2">
        <v>61</v>
      </c>
      <c r="B142" s="29">
        <f t="shared" si="65"/>
        <v>46260</v>
      </c>
      <c r="C142" s="16">
        <f aca="true" t="shared" si="70" ref="C142:C153">S25</f>
        <v>75441.6</v>
      </c>
      <c r="D142" s="16">
        <f t="shared" si="64"/>
        <v>0</v>
      </c>
    </row>
    <row r="143" spans="1:4" ht="15" hidden="1">
      <c r="A143" s="2">
        <v>62</v>
      </c>
      <c r="B143" s="29">
        <f t="shared" si="65"/>
        <v>46291</v>
      </c>
      <c r="C143" s="16">
        <f t="shared" si="70"/>
        <v>75441.6</v>
      </c>
      <c r="D143" s="16">
        <f t="shared" si="64"/>
        <v>0</v>
      </c>
    </row>
    <row r="144" spans="1:4" ht="15" hidden="1">
      <c r="A144" s="2">
        <v>63</v>
      </c>
      <c r="B144" s="29">
        <f t="shared" si="65"/>
        <v>46321</v>
      </c>
      <c r="C144" s="16">
        <f t="shared" si="70"/>
        <v>75441.6</v>
      </c>
      <c r="D144" s="16">
        <f t="shared" si="64"/>
        <v>0</v>
      </c>
    </row>
    <row r="145" spans="1:4" ht="15" hidden="1">
      <c r="A145" s="2">
        <v>64</v>
      </c>
      <c r="B145" s="29">
        <f t="shared" si="65"/>
        <v>46352</v>
      </c>
      <c r="C145" s="16">
        <f t="shared" si="70"/>
        <v>75441.6</v>
      </c>
      <c r="D145" s="16">
        <f t="shared" si="64"/>
        <v>0</v>
      </c>
    </row>
    <row r="146" spans="1:4" ht="15" hidden="1">
      <c r="A146" s="2">
        <v>65</v>
      </c>
      <c r="B146" s="29">
        <f t="shared" si="65"/>
        <v>46382</v>
      </c>
      <c r="C146" s="16">
        <f t="shared" si="70"/>
        <v>75441.6</v>
      </c>
      <c r="D146" s="16">
        <f t="shared" si="64"/>
        <v>0</v>
      </c>
    </row>
    <row r="147" spans="1:4" ht="15" hidden="1">
      <c r="A147" s="2">
        <v>66</v>
      </c>
      <c r="B147" s="29">
        <f t="shared" si="65"/>
        <v>46413</v>
      </c>
      <c r="C147" s="16">
        <f t="shared" si="70"/>
        <v>75441.6</v>
      </c>
      <c r="D147" s="16">
        <f aca="true" t="shared" si="71" ref="D147:D210">C147-C148</f>
        <v>0</v>
      </c>
    </row>
    <row r="148" spans="1:4" ht="15" hidden="1">
      <c r="A148" s="2">
        <v>67</v>
      </c>
      <c r="B148" s="29">
        <f aca="true" t="shared" si="72" ref="B148:B211">_XLL.ДАТАМЕС(B147,1)</f>
        <v>46444</v>
      </c>
      <c r="C148" s="16">
        <f t="shared" si="70"/>
        <v>75441.6</v>
      </c>
      <c r="D148" s="16">
        <f t="shared" si="71"/>
        <v>0</v>
      </c>
    </row>
    <row r="149" spans="1:4" ht="15" hidden="1">
      <c r="A149" s="2">
        <v>68</v>
      </c>
      <c r="B149" s="29">
        <f t="shared" si="72"/>
        <v>46472</v>
      </c>
      <c r="C149" s="16">
        <f t="shared" si="70"/>
        <v>75441.6</v>
      </c>
      <c r="D149" s="16">
        <f t="shared" si="71"/>
        <v>0</v>
      </c>
    </row>
    <row r="150" spans="1:4" ht="15" hidden="1">
      <c r="A150" s="2">
        <v>69</v>
      </c>
      <c r="B150" s="29">
        <f t="shared" si="72"/>
        <v>46503</v>
      </c>
      <c r="C150" s="16">
        <f t="shared" si="70"/>
        <v>75441.6</v>
      </c>
      <c r="D150" s="16">
        <f t="shared" si="71"/>
        <v>0</v>
      </c>
    </row>
    <row r="151" spans="1:4" ht="15" hidden="1">
      <c r="A151" s="2">
        <v>70</v>
      </c>
      <c r="B151" s="29">
        <f t="shared" si="72"/>
        <v>46533</v>
      </c>
      <c r="C151" s="16">
        <f t="shared" si="70"/>
        <v>75441.6</v>
      </c>
      <c r="D151" s="16">
        <f t="shared" si="71"/>
        <v>0</v>
      </c>
    </row>
    <row r="152" spans="1:4" ht="15" hidden="1">
      <c r="A152" s="2">
        <v>71</v>
      </c>
      <c r="B152" s="29">
        <f t="shared" si="72"/>
        <v>46564</v>
      </c>
      <c r="C152" s="16">
        <f t="shared" si="70"/>
        <v>75441.6</v>
      </c>
      <c r="D152" s="16">
        <f t="shared" si="71"/>
        <v>0</v>
      </c>
    </row>
    <row r="153" spans="1:4" ht="15" hidden="1">
      <c r="A153" s="2">
        <v>72</v>
      </c>
      <c r="B153" s="29">
        <f t="shared" si="72"/>
        <v>46594</v>
      </c>
      <c r="C153" s="16">
        <f t="shared" si="70"/>
        <v>75441.6</v>
      </c>
      <c r="D153" s="16">
        <f t="shared" si="71"/>
        <v>0</v>
      </c>
    </row>
    <row r="154" spans="1:4" ht="15" hidden="1">
      <c r="A154" s="2">
        <v>73</v>
      </c>
      <c r="B154" s="29">
        <f t="shared" si="72"/>
        <v>46625</v>
      </c>
      <c r="C154" s="16">
        <f aca="true" t="shared" si="73" ref="C154:C165">V25</f>
        <v>75441.6</v>
      </c>
      <c r="D154" s="16">
        <f t="shared" si="71"/>
        <v>0</v>
      </c>
    </row>
    <row r="155" spans="1:4" ht="15" hidden="1">
      <c r="A155" s="2">
        <v>74</v>
      </c>
      <c r="B155" s="29">
        <f t="shared" si="72"/>
        <v>46656</v>
      </c>
      <c r="C155" s="16">
        <f t="shared" si="73"/>
        <v>75441.6</v>
      </c>
      <c r="D155" s="16">
        <f t="shared" si="71"/>
        <v>0</v>
      </c>
    </row>
    <row r="156" spans="1:4" ht="15" hidden="1">
      <c r="A156" s="2">
        <v>75</v>
      </c>
      <c r="B156" s="29">
        <f t="shared" si="72"/>
        <v>46686</v>
      </c>
      <c r="C156" s="16">
        <f t="shared" si="73"/>
        <v>75441.6</v>
      </c>
      <c r="D156" s="16">
        <f t="shared" si="71"/>
        <v>0</v>
      </c>
    </row>
    <row r="157" spans="1:4" ht="15" hidden="1">
      <c r="A157" s="2">
        <v>76</v>
      </c>
      <c r="B157" s="29">
        <f t="shared" si="72"/>
        <v>46717</v>
      </c>
      <c r="C157" s="16">
        <f t="shared" si="73"/>
        <v>75441.6</v>
      </c>
      <c r="D157" s="16">
        <f t="shared" si="71"/>
        <v>0</v>
      </c>
    </row>
    <row r="158" spans="1:4" ht="15" hidden="1">
      <c r="A158" s="2">
        <v>77</v>
      </c>
      <c r="B158" s="29">
        <f t="shared" si="72"/>
        <v>46747</v>
      </c>
      <c r="C158" s="16">
        <f t="shared" si="73"/>
        <v>75441.6</v>
      </c>
      <c r="D158" s="16">
        <f t="shared" si="71"/>
        <v>0</v>
      </c>
    </row>
    <row r="159" spans="1:4" ht="15" hidden="1">
      <c r="A159" s="2">
        <v>78</v>
      </c>
      <c r="B159" s="29">
        <f t="shared" si="72"/>
        <v>46778</v>
      </c>
      <c r="C159" s="16">
        <f t="shared" si="73"/>
        <v>75441.6</v>
      </c>
      <c r="D159" s="16">
        <f t="shared" si="71"/>
        <v>0</v>
      </c>
    </row>
    <row r="160" spans="1:4" ht="15" hidden="1">
      <c r="A160" s="2">
        <v>79</v>
      </c>
      <c r="B160" s="29">
        <f t="shared" si="72"/>
        <v>46809</v>
      </c>
      <c r="C160" s="16">
        <f t="shared" si="73"/>
        <v>75441.6</v>
      </c>
      <c r="D160" s="16">
        <f t="shared" si="71"/>
        <v>0</v>
      </c>
    </row>
    <row r="161" spans="1:4" ht="15" hidden="1">
      <c r="A161" s="2">
        <v>80</v>
      </c>
      <c r="B161" s="29">
        <f t="shared" si="72"/>
        <v>46838</v>
      </c>
      <c r="C161" s="16">
        <f t="shared" si="73"/>
        <v>75441.6</v>
      </c>
      <c r="D161" s="16">
        <f t="shared" si="71"/>
        <v>0</v>
      </c>
    </row>
    <row r="162" spans="1:4" ht="15" hidden="1">
      <c r="A162" s="2">
        <v>81</v>
      </c>
      <c r="B162" s="29">
        <f t="shared" si="72"/>
        <v>46869</v>
      </c>
      <c r="C162" s="16">
        <f t="shared" si="73"/>
        <v>75441.6</v>
      </c>
      <c r="D162" s="16">
        <f t="shared" si="71"/>
        <v>0</v>
      </c>
    </row>
    <row r="163" spans="1:4" ht="15" hidden="1">
      <c r="A163" s="2">
        <v>82</v>
      </c>
      <c r="B163" s="29">
        <f t="shared" si="72"/>
        <v>46899</v>
      </c>
      <c r="C163" s="16">
        <f t="shared" si="73"/>
        <v>75441.6</v>
      </c>
      <c r="D163" s="16">
        <f t="shared" si="71"/>
        <v>0</v>
      </c>
    </row>
    <row r="164" spans="1:4" ht="15" hidden="1">
      <c r="A164" s="2">
        <v>83</v>
      </c>
      <c r="B164" s="29">
        <f t="shared" si="72"/>
        <v>46930</v>
      </c>
      <c r="C164" s="16">
        <f t="shared" si="73"/>
        <v>75441.6</v>
      </c>
      <c r="D164" s="16">
        <f t="shared" si="71"/>
        <v>0</v>
      </c>
    </row>
    <row r="165" spans="1:4" ht="15" hidden="1">
      <c r="A165" s="2">
        <v>84</v>
      </c>
      <c r="B165" s="29">
        <f t="shared" si="72"/>
        <v>46960</v>
      </c>
      <c r="C165" s="16">
        <f t="shared" si="73"/>
        <v>75441.6</v>
      </c>
      <c r="D165" s="16">
        <f t="shared" si="71"/>
        <v>0</v>
      </c>
    </row>
    <row r="166" spans="1:4" ht="15" hidden="1">
      <c r="A166" s="2">
        <v>85</v>
      </c>
      <c r="B166" s="29">
        <f t="shared" si="72"/>
        <v>46991</v>
      </c>
      <c r="C166" s="16">
        <f aca="true" t="shared" si="74" ref="C166:C177">D40</f>
        <v>75441.6</v>
      </c>
      <c r="D166" s="16">
        <f t="shared" si="71"/>
        <v>0</v>
      </c>
    </row>
    <row r="167" spans="1:4" ht="15" hidden="1">
      <c r="A167" s="2">
        <v>86</v>
      </c>
      <c r="B167" s="29">
        <f t="shared" si="72"/>
        <v>47022</v>
      </c>
      <c r="C167" s="16">
        <f t="shared" si="74"/>
        <v>75441.6</v>
      </c>
      <c r="D167" s="16">
        <f t="shared" si="71"/>
        <v>0</v>
      </c>
    </row>
    <row r="168" spans="1:4" ht="15" hidden="1">
      <c r="A168" s="2">
        <v>87</v>
      </c>
      <c r="B168" s="29">
        <f t="shared" si="72"/>
        <v>47052</v>
      </c>
      <c r="C168" s="16">
        <f t="shared" si="74"/>
        <v>75441.6</v>
      </c>
      <c r="D168" s="16">
        <f t="shared" si="71"/>
        <v>0</v>
      </c>
    </row>
    <row r="169" spans="1:4" ht="15" hidden="1">
      <c r="A169" s="2">
        <v>88</v>
      </c>
      <c r="B169" s="29">
        <f t="shared" si="72"/>
        <v>47083</v>
      </c>
      <c r="C169" s="16">
        <f t="shared" si="74"/>
        <v>75441.6</v>
      </c>
      <c r="D169" s="16">
        <f t="shared" si="71"/>
        <v>0</v>
      </c>
    </row>
    <row r="170" spans="1:4" ht="15" hidden="1">
      <c r="A170" s="2">
        <v>89</v>
      </c>
      <c r="B170" s="29">
        <f t="shared" si="72"/>
        <v>47113</v>
      </c>
      <c r="C170" s="16">
        <f t="shared" si="74"/>
        <v>75441.6</v>
      </c>
      <c r="D170" s="16">
        <f t="shared" si="71"/>
        <v>0</v>
      </c>
    </row>
    <row r="171" spans="1:4" ht="15" hidden="1">
      <c r="A171" s="2">
        <v>90</v>
      </c>
      <c r="B171" s="29">
        <f t="shared" si="72"/>
        <v>47144</v>
      </c>
      <c r="C171" s="16">
        <f t="shared" si="74"/>
        <v>75441.6</v>
      </c>
      <c r="D171" s="16">
        <f t="shared" si="71"/>
        <v>0</v>
      </c>
    </row>
    <row r="172" spans="1:4" ht="15" hidden="1">
      <c r="A172" s="2">
        <v>91</v>
      </c>
      <c r="B172" s="29">
        <f t="shared" si="72"/>
        <v>47175</v>
      </c>
      <c r="C172" s="16">
        <f t="shared" si="74"/>
        <v>75441.6</v>
      </c>
      <c r="D172" s="16">
        <f t="shared" si="71"/>
        <v>0</v>
      </c>
    </row>
    <row r="173" spans="1:4" ht="15" hidden="1">
      <c r="A173" s="2">
        <v>92</v>
      </c>
      <c r="B173" s="29">
        <f t="shared" si="72"/>
        <v>47203</v>
      </c>
      <c r="C173" s="16">
        <f t="shared" si="74"/>
        <v>75441.6</v>
      </c>
      <c r="D173" s="16">
        <f t="shared" si="71"/>
        <v>0</v>
      </c>
    </row>
    <row r="174" spans="1:4" ht="15" hidden="1">
      <c r="A174" s="2">
        <v>93</v>
      </c>
      <c r="B174" s="29">
        <f t="shared" si="72"/>
        <v>47234</v>
      </c>
      <c r="C174" s="16">
        <f t="shared" si="74"/>
        <v>75441.6</v>
      </c>
      <c r="D174" s="16">
        <f t="shared" si="71"/>
        <v>0</v>
      </c>
    </row>
    <row r="175" spans="1:4" ht="15" hidden="1">
      <c r="A175" s="2">
        <v>94</v>
      </c>
      <c r="B175" s="29">
        <f t="shared" si="72"/>
        <v>47264</v>
      </c>
      <c r="C175" s="16">
        <f t="shared" si="74"/>
        <v>75441.6</v>
      </c>
      <c r="D175" s="16">
        <f t="shared" si="71"/>
        <v>0</v>
      </c>
    </row>
    <row r="176" spans="1:4" ht="15" hidden="1">
      <c r="A176" s="2">
        <v>95</v>
      </c>
      <c r="B176" s="29">
        <f t="shared" si="72"/>
        <v>47295</v>
      </c>
      <c r="C176" s="16">
        <f t="shared" si="74"/>
        <v>75441.6</v>
      </c>
      <c r="D176" s="16">
        <f t="shared" si="71"/>
        <v>0</v>
      </c>
    </row>
    <row r="177" spans="1:4" ht="15" hidden="1">
      <c r="A177" s="2">
        <v>96</v>
      </c>
      <c r="B177" s="29">
        <f t="shared" si="72"/>
        <v>47325</v>
      </c>
      <c r="C177" s="16">
        <f t="shared" si="74"/>
        <v>75441.6</v>
      </c>
      <c r="D177" s="16">
        <f t="shared" si="71"/>
        <v>0</v>
      </c>
    </row>
    <row r="178" spans="1:4" ht="15" hidden="1">
      <c r="A178" s="2">
        <v>97</v>
      </c>
      <c r="B178" s="29">
        <f t="shared" si="72"/>
        <v>47356</v>
      </c>
      <c r="C178" s="16">
        <f aca="true" t="shared" si="75" ref="C178:C189">G40</f>
        <v>75441.6</v>
      </c>
      <c r="D178" s="16">
        <f t="shared" si="71"/>
        <v>0</v>
      </c>
    </row>
    <row r="179" spans="1:4" ht="15" hidden="1">
      <c r="A179" s="2">
        <v>98</v>
      </c>
      <c r="B179" s="29">
        <f t="shared" si="72"/>
        <v>47387</v>
      </c>
      <c r="C179" s="16">
        <f t="shared" si="75"/>
        <v>75441.6</v>
      </c>
      <c r="D179" s="16">
        <f t="shared" si="71"/>
        <v>0</v>
      </c>
    </row>
    <row r="180" spans="1:4" ht="15" hidden="1">
      <c r="A180" s="2">
        <v>99</v>
      </c>
      <c r="B180" s="29">
        <f t="shared" si="72"/>
        <v>47417</v>
      </c>
      <c r="C180" s="16">
        <f t="shared" si="75"/>
        <v>75441.6</v>
      </c>
      <c r="D180" s="16">
        <f t="shared" si="71"/>
        <v>0</v>
      </c>
    </row>
    <row r="181" spans="1:4" ht="15" hidden="1">
      <c r="A181" s="2">
        <v>100</v>
      </c>
      <c r="B181" s="29">
        <f t="shared" si="72"/>
        <v>47448</v>
      </c>
      <c r="C181" s="16">
        <f t="shared" si="75"/>
        <v>75441.6</v>
      </c>
      <c r="D181" s="16">
        <f t="shared" si="71"/>
        <v>0</v>
      </c>
    </row>
    <row r="182" spans="1:4" ht="15" hidden="1">
      <c r="A182" s="2">
        <v>101</v>
      </c>
      <c r="B182" s="29">
        <f t="shared" si="72"/>
        <v>47478</v>
      </c>
      <c r="C182" s="16">
        <f t="shared" si="75"/>
        <v>75441.6</v>
      </c>
      <c r="D182" s="16">
        <f t="shared" si="71"/>
        <v>0</v>
      </c>
    </row>
    <row r="183" spans="1:4" ht="15" hidden="1">
      <c r="A183" s="2">
        <v>102</v>
      </c>
      <c r="B183" s="29">
        <f t="shared" si="72"/>
        <v>47509</v>
      </c>
      <c r="C183" s="16">
        <f t="shared" si="75"/>
        <v>75441.6</v>
      </c>
      <c r="D183" s="16">
        <f t="shared" si="71"/>
        <v>0</v>
      </c>
    </row>
    <row r="184" spans="1:4" ht="15" hidden="1">
      <c r="A184" s="2">
        <v>103</v>
      </c>
      <c r="B184" s="29">
        <f t="shared" si="72"/>
        <v>47540</v>
      </c>
      <c r="C184" s="16">
        <f t="shared" si="75"/>
        <v>75441.6</v>
      </c>
      <c r="D184" s="16">
        <f t="shared" si="71"/>
        <v>0</v>
      </c>
    </row>
    <row r="185" spans="1:4" ht="15" hidden="1">
      <c r="A185" s="2">
        <v>104</v>
      </c>
      <c r="B185" s="29">
        <f t="shared" si="72"/>
        <v>47568</v>
      </c>
      <c r="C185" s="16">
        <f t="shared" si="75"/>
        <v>75441.6</v>
      </c>
      <c r="D185" s="16">
        <f t="shared" si="71"/>
        <v>0</v>
      </c>
    </row>
    <row r="186" spans="1:4" ht="15" hidden="1">
      <c r="A186" s="2">
        <v>105</v>
      </c>
      <c r="B186" s="29">
        <f t="shared" si="72"/>
        <v>47599</v>
      </c>
      <c r="C186" s="16">
        <f t="shared" si="75"/>
        <v>75441.6</v>
      </c>
      <c r="D186" s="16">
        <f t="shared" si="71"/>
        <v>0</v>
      </c>
    </row>
    <row r="187" spans="1:4" ht="15" hidden="1">
      <c r="A187" s="2">
        <v>106</v>
      </c>
      <c r="B187" s="29">
        <f t="shared" si="72"/>
        <v>47629</v>
      </c>
      <c r="C187" s="16">
        <f t="shared" si="75"/>
        <v>75441.6</v>
      </c>
      <c r="D187" s="16">
        <f t="shared" si="71"/>
        <v>0</v>
      </c>
    </row>
    <row r="188" spans="1:4" ht="15" hidden="1">
      <c r="A188" s="2">
        <v>107</v>
      </c>
      <c r="B188" s="29">
        <f t="shared" si="72"/>
        <v>47660</v>
      </c>
      <c r="C188" s="16">
        <f t="shared" si="75"/>
        <v>75441.6</v>
      </c>
      <c r="D188" s="16">
        <f t="shared" si="71"/>
        <v>0</v>
      </c>
    </row>
    <row r="189" spans="1:4" ht="15" hidden="1">
      <c r="A189" s="2">
        <v>108</v>
      </c>
      <c r="B189" s="29">
        <f t="shared" si="72"/>
        <v>47690</v>
      </c>
      <c r="C189" s="16">
        <f t="shared" si="75"/>
        <v>75441.6</v>
      </c>
      <c r="D189" s="16">
        <f t="shared" si="71"/>
        <v>0</v>
      </c>
    </row>
    <row r="190" spans="1:4" ht="15" hidden="1">
      <c r="A190" s="2">
        <v>109</v>
      </c>
      <c r="B190" s="29">
        <f t="shared" si="72"/>
        <v>47721</v>
      </c>
      <c r="C190" s="16">
        <f aca="true" t="shared" si="76" ref="C190:C201">J40</f>
        <v>75441.6</v>
      </c>
      <c r="D190" s="16">
        <f t="shared" si="71"/>
        <v>0</v>
      </c>
    </row>
    <row r="191" spans="1:4" ht="15" hidden="1">
      <c r="A191" s="2">
        <v>110</v>
      </c>
      <c r="B191" s="29">
        <f t="shared" si="72"/>
        <v>47752</v>
      </c>
      <c r="C191" s="16">
        <f t="shared" si="76"/>
        <v>75441.6</v>
      </c>
      <c r="D191" s="16">
        <f t="shared" si="71"/>
        <v>0</v>
      </c>
    </row>
    <row r="192" spans="1:4" ht="15" hidden="1">
      <c r="A192" s="2">
        <v>111</v>
      </c>
      <c r="B192" s="29">
        <f t="shared" si="72"/>
        <v>47782</v>
      </c>
      <c r="C192" s="16">
        <f t="shared" si="76"/>
        <v>75441.6</v>
      </c>
      <c r="D192" s="16">
        <f t="shared" si="71"/>
        <v>0</v>
      </c>
    </row>
    <row r="193" spans="1:4" ht="15" hidden="1">
      <c r="A193" s="2">
        <v>112</v>
      </c>
      <c r="B193" s="29">
        <f t="shared" si="72"/>
        <v>47813</v>
      </c>
      <c r="C193" s="16">
        <f t="shared" si="76"/>
        <v>75441.6</v>
      </c>
      <c r="D193" s="16">
        <f t="shared" si="71"/>
        <v>0</v>
      </c>
    </row>
    <row r="194" spans="1:4" ht="15" hidden="1">
      <c r="A194" s="2">
        <v>113</v>
      </c>
      <c r="B194" s="29">
        <f t="shared" si="72"/>
        <v>47843</v>
      </c>
      <c r="C194" s="16">
        <f t="shared" si="76"/>
        <v>75441.6</v>
      </c>
      <c r="D194" s="16">
        <f t="shared" si="71"/>
        <v>0</v>
      </c>
    </row>
    <row r="195" spans="1:4" ht="15" hidden="1">
      <c r="A195" s="2">
        <v>114</v>
      </c>
      <c r="B195" s="29">
        <f t="shared" si="72"/>
        <v>47874</v>
      </c>
      <c r="C195" s="16">
        <f t="shared" si="76"/>
        <v>75441.6</v>
      </c>
      <c r="D195" s="16">
        <f t="shared" si="71"/>
        <v>0</v>
      </c>
    </row>
    <row r="196" spans="1:4" ht="15" hidden="1">
      <c r="A196" s="2">
        <v>115</v>
      </c>
      <c r="B196" s="29">
        <f t="shared" si="72"/>
        <v>47905</v>
      </c>
      <c r="C196" s="16">
        <f t="shared" si="76"/>
        <v>75441.6</v>
      </c>
      <c r="D196" s="16">
        <f t="shared" si="71"/>
        <v>0</v>
      </c>
    </row>
    <row r="197" spans="1:4" ht="15" hidden="1">
      <c r="A197" s="2">
        <v>116</v>
      </c>
      <c r="B197" s="29">
        <f t="shared" si="72"/>
        <v>47933</v>
      </c>
      <c r="C197" s="16">
        <f t="shared" si="76"/>
        <v>75441.6</v>
      </c>
      <c r="D197" s="16">
        <f t="shared" si="71"/>
        <v>0</v>
      </c>
    </row>
    <row r="198" spans="1:4" ht="15" hidden="1">
      <c r="A198" s="2">
        <v>117</v>
      </c>
      <c r="B198" s="29">
        <f t="shared" si="72"/>
        <v>47964</v>
      </c>
      <c r="C198" s="16">
        <f t="shared" si="76"/>
        <v>75441.6</v>
      </c>
      <c r="D198" s="16">
        <f t="shared" si="71"/>
        <v>0</v>
      </c>
    </row>
    <row r="199" spans="1:4" ht="15" hidden="1">
      <c r="A199" s="2">
        <v>118</v>
      </c>
      <c r="B199" s="29">
        <f t="shared" si="72"/>
        <v>47994</v>
      </c>
      <c r="C199" s="16">
        <f t="shared" si="76"/>
        <v>75441.6</v>
      </c>
      <c r="D199" s="16">
        <f t="shared" si="71"/>
        <v>0</v>
      </c>
    </row>
    <row r="200" spans="1:4" ht="15" hidden="1">
      <c r="A200" s="2">
        <v>119</v>
      </c>
      <c r="B200" s="29">
        <f t="shared" si="72"/>
        <v>48025</v>
      </c>
      <c r="C200" s="16">
        <f t="shared" si="76"/>
        <v>75441.6</v>
      </c>
      <c r="D200" s="16">
        <f t="shared" si="71"/>
        <v>0</v>
      </c>
    </row>
    <row r="201" spans="1:4" ht="15" hidden="1">
      <c r="A201" s="2">
        <v>120</v>
      </c>
      <c r="B201" s="29">
        <f t="shared" si="72"/>
        <v>48055</v>
      </c>
      <c r="C201" s="16">
        <f t="shared" si="76"/>
        <v>75441.6</v>
      </c>
      <c r="D201" s="16">
        <f t="shared" si="71"/>
        <v>0</v>
      </c>
    </row>
    <row r="202" spans="1:4" ht="15" hidden="1">
      <c r="A202" s="2">
        <v>121</v>
      </c>
      <c r="B202" s="29">
        <f t="shared" si="72"/>
        <v>48086</v>
      </c>
      <c r="C202" s="21">
        <f aca="true" t="shared" si="77" ref="C202:C213">M40</f>
        <v>75441.6</v>
      </c>
      <c r="D202" s="16">
        <f t="shared" si="71"/>
        <v>0</v>
      </c>
    </row>
    <row r="203" spans="1:4" ht="15" hidden="1">
      <c r="A203" s="2">
        <v>122</v>
      </c>
      <c r="B203" s="29">
        <f t="shared" si="72"/>
        <v>48117</v>
      </c>
      <c r="C203" s="21">
        <f t="shared" si="77"/>
        <v>75441.6</v>
      </c>
      <c r="D203" s="16">
        <f t="shared" si="71"/>
        <v>0</v>
      </c>
    </row>
    <row r="204" spans="1:4" ht="15" hidden="1">
      <c r="A204" s="2">
        <v>123</v>
      </c>
      <c r="B204" s="29">
        <f t="shared" si="72"/>
        <v>48147</v>
      </c>
      <c r="C204" s="21">
        <f t="shared" si="77"/>
        <v>75441.6</v>
      </c>
      <c r="D204" s="16">
        <f t="shared" si="71"/>
        <v>0</v>
      </c>
    </row>
    <row r="205" spans="1:4" ht="15" hidden="1">
      <c r="A205" s="2">
        <v>124</v>
      </c>
      <c r="B205" s="29">
        <f t="shared" si="72"/>
        <v>48178</v>
      </c>
      <c r="C205" s="21">
        <f t="shared" si="77"/>
        <v>75441.6</v>
      </c>
      <c r="D205" s="16">
        <f t="shared" si="71"/>
        <v>0</v>
      </c>
    </row>
    <row r="206" spans="1:4" ht="15" hidden="1">
      <c r="A206" s="2">
        <v>125</v>
      </c>
      <c r="B206" s="29">
        <f t="shared" si="72"/>
        <v>48208</v>
      </c>
      <c r="C206" s="21">
        <f t="shared" si="77"/>
        <v>75441.6</v>
      </c>
      <c r="D206" s="16">
        <f t="shared" si="71"/>
        <v>0</v>
      </c>
    </row>
    <row r="207" spans="1:4" ht="15" hidden="1">
      <c r="A207" s="2">
        <v>126</v>
      </c>
      <c r="B207" s="29">
        <f t="shared" si="72"/>
        <v>48239</v>
      </c>
      <c r="C207" s="21">
        <f t="shared" si="77"/>
        <v>75441.6</v>
      </c>
      <c r="D207" s="16">
        <f t="shared" si="71"/>
        <v>0</v>
      </c>
    </row>
    <row r="208" spans="1:4" ht="15" hidden="1">
      <c r="A208" s="2">
        <v>127</v>
      </c>
      <c r="B208" s="29">
        <f t="shared" si="72"/>
        <v>48270</v>
      </c>
      <c r="C208" s="21">
        <f t="shared" si="77"/>
        <v>75441.6</v>
      </c>
      <c r="D208" s="16">
        <f t="shared" si="71"/>
        <v>0</v>
      </c>
    </row>
    <row r="209" spans="1:4" ht="15" hidden="1">
      <c r="A209" s="2">
        <v>128</v>
      </c>
      <c r="B209" s="29">
        <f t="shared" si="72"/>
        <v>48299</v>
      </c>
      <c r="C209" s="21">
        <f t="shared" si="77"/>
        <v>75441.6</v>
      </c>
      <c r="D209" s="16">
        <f t="shared" si="71"/>
        <v>0</v>
      </c>
    </row>
    <row r="210" spans="1:4" ht="15" hidden="1">
      <c r="A210" s="2">
        <v>129</v>
      </c>
      <c r="B210" s="29">
        <f t="shared" si="72"/>
        <v>48330</v>
      </c>
      <c r="C210" s="21">
        <f t="shared" si="77"/>
        <v>75441.6</v>
      </c>
      <c r="D210" s="16">
        <f t="shared" si="71"/>
        <v>0</v>
      </c>
    </row>
    <row r="211" spans="1:4" ht="15" hidden="1">
      <c r="A211" s="2">
        <v>130</v>
      </c>
      <c r="B211" s="29">
        <f t="shared" si="72"/>
        <v>48360</v>
      </c>
      <c r="C211" s="21">
        <f t="shared" si="77"/>
        <v>75441.6</v>
      </c>
      <c r="D211" s="16">
        <f aca="true" t="shared" si="78" ref="D211:D274">C211-C212</f>
        <v>0</v>
      </c>
    </row>
    <row r="212" spans="1:4" ht="15" hidden="1">
      <c r="A212" s="2">
        <v>131</v>
      </c>
      <c r="B212" s="29">
        <f aca="true" t="shared" si="79" ref="B212:B275">_XLL.ДАТАМЕС(B211,1)</f>
        <v>48391</v>
      </c>
      <c r="C212" s="21">
        <f t="shared" si="77"/>
        <v>75441.6</v>
      </c>
      <c r="D212" s="16">
        <f t="shared" si="78"/>
        <v>0</v>
      </c>
    </row>
    <row r="213" spans="1:4" ht="15" hidden="1">
      <c r="A213" s="2">
        <v>132</v>
      </c>
      <c r="B213" s="29">
        <f t="shared" si="79"/>
        <v>48421</v>
      </c>
      <c r="C213" s="21">
        <f t="shared" si="77"/>
        <v>75441.6</v>
      </c>
      <c r="D213" s="16">
        <f t="shared" si="78"/>
        <v>0</v>
      </c>
    </row>
    <row r="214" spans="1:4" ht="15" hidden="1">
      <c r="A214" s="2">
        <v>133</v>
      </c>
      <c r="B214" s="29">
        <f t="shared" si="79"/>
        <v>48452</v>
      </c>
      <c r="C214" s="21">
        <f aca="true" t="shared" si="80" ref="C214:C225">P40</f>
        <v>75441.6</v>
      </c>
      <c r="D214" s="16">
        <f t="shared" si="78"/>
        <v>0</v>
      </c>
    </row>
    <row r="215" spans="1:4" ht="15" hidden="1">
      <c r="A215" s="2">
        <v>134</v>
      </c>
      <c r="B215" s="29">
        <f t="shared" si="79"/>
        <v>48483</v>
      </c>
      <c r="C215" s="21">
        <f t="shared" si="80"/>
        <v>75441.6</v>
      </c>
      <c r="D215" s="16">
        <f t="shared" si="78"/>
        <v>0</v>
      </c>
    </row>
    <row r="216" spans="1:4" ht="15" hidden="1">
      <c r="A216" s="2">
        <v>135</v>
      </c>
      <c r="B216" s="29">
        <f t="shared" si="79"/>
        <v>48513</v>
      </c>
      <c r="C216" s="21">
        <f t="shared" si="80"/>
        <v>75441.6</v>
      </c>
      <c r="D216" s="16">
        <f t="shared" si="78"/>
        <v>0</v>
      </c>
    </row>
    <row r="217" spans="1:4" ht="15" hidden="1">
      <c r="A217" s="2">
        <v>136</v>
      </c>
      <c r="B217" s="29">
        <f t="shared" si="79"/>
        <v>48544</v>
      </c>
      <c r="C217" s="21">
        <f t="shared" si="80"/>
        <v>75441.6</v>
      </c>
      <c r="D217" s="16">
        <f t="shared" si="78"/>
        <v>0</v>
      </c>
    </row>
    <row r="218" spans="1:4" ht="15" hidden="1">
      <c r="A218" s="2">
        <v>137</v>
      </c>
      <c r="B218" s="29">
        <f t="shared" si="79"/>
        <v>48574</v>
      </c>
      <c r="C218" s="21">
        <f t="shared" si="80"/>
        <v>75441.6</v>
      </c>
      <c r="D218" s="16">
        <f t="shared" si="78"/>
        <v>0</v>
      </c>
    </row>
    <row r="219" spans="1:4" ht="15" hidden="1">
      <c r="A219" s="2">
        <v>138</v>
      </c>
      <c r="B219" s="29">
        <f t="shared" si="79"/>
        <v>48605</v>
      </c>
      <c r="C219" s="21">
        <f t="shared" si="80"/>
        <v>75441.6</v>
      </c>
      <c r="D219" s="16">
        <f t="shared" si="78"/>
        <v>0</v>
      </c>
    </row>
    <row r="220" spans="1:4" ht="15" hidden="1">
      <c r="A220" s="2">
        <v>139</v>
      </c>
      <c r="B220" s="29">
        <f t="shared" si="79"/>
        <v>48636</v>
      </c>
      <c r="C220" s="21">
        <f t="shared" si="80"/>
        <v>75441.6</v>
      </c>
      <c r="D220" s="16">
        <f t="shared" si="78"/>
        <v>0</v>
      </c>
    </row>
    <row r="221" spans="1:4" ht="15" hidden="1">
      <c r="A221" s="2">
        <v>140</v>
      </c>
      <c r="B221" s="29">
        <f t="shared" si="79"/>
        <v>48664</v>
      </c>
      <c r="C221" s="21">
        <f t="shared" si="80"/>
        <v>75441.6</v>
      </c>
      <c r="D221" s="16">
        <f t="shared" si="78"/>
        <v>0</v>
      </c>
    </row>
    <row r="222" spans="1:4" ht="15" hidden="1">
      <c r="A222" s="2">
        <v>141</v>
      </c>
      <c r="B222" s="29">
        <f t="shared" si="79"/>
        <v>48695</v>
      </c>
      <c r="C222" s="21">
        <f t="shared" si="80"/>
        <v>75441.6</v>
      </c>
      <c r="D222" s="16">
        <f t="shared" si="78"/>
        <v>0</v>
      </c>
    </row>
    <row r="223" spans="1:4" ht="15" hidden="1">
      <c r="A223" s="2">
        <v>142</v>
      </c>
      <c r="B223" s="29">
        <f t="shared" si="79"/>
        <v>48725</v>
      </c>
      <c r="C223" s="21">
        <f t="shared" si="80"/>
        <v>75441.6</v>
      </c>
      <c r="D223" s="16">
        <f t="shared" si="78"/>
        <v>0</v>
      </c>
    </row>
    <row r="224" spans="1:4" ht="15" hidden="1">
      <c r="A224" s="2">
        <v>143</v>
      </c>
      <c r="B224" s="29">
        <f t="shared" si="79"/>
        <v>48756</v>
      </c>
      <c r="C224" s="21">
        <f t="shared" si="80"/>
        <v>75441.6</v>
      </c>
      <c r="D224" s="16">
        <f t="shared" si="78"/>
        <v>0</v>
      </c>
    </row>
    <row r="225" spans="1:4" ht="15" hidden="1">
      <c r="A225" s="2">
        <v>144</v>
      </c>
      <c r="B225" s="29">
        <f t="shared" si="79"/>
        <v>48786</v>
      </c>
      <c r="C225" s="21">
        <f t="shared" si="80"/>
        <v>75441.6</v>
      </c>
      <c r="D225" s="16">
        <f t="shared" si="78"/>
        <v>0</v>
      </c>
    </row>
    <row r="226" spans="1:4" ht="15" hidden="1">
      <c r="A226" s="2">
        <v>145</v>
      </c>
      <c r="B226" s="29">
        <f t="shared" si="79"/>
        <v>48817</v>
      </c>
      <c r="C226" s="21">
        <f aca="true" t="shared" si="81" ref="C226:C237">S40</f>
        <v>75441.6</v>
      </c>
      <c r="D226" s="16">
        <f t="shared" si="78"/>
        <v>0</v>
      </c>
    </row>
    <row r="227" spans="1:4" ht="15" hidden="1">
      <c r="A227" s="2">
        <v>146</v>
      </c>
      <c r="B227" s="29">
        <f t="shared" si="79"/>
        <v>48848</v>
      </c>
      <c r="C227" s="21">
        <f t="shared" si="81"/>
        <v>75441.6</v>
      </c>
      <c r="D227" s="16">
        <f t="shared" si="78"/>
        <v>0</v>
      </c>
    </row>
    <row r="228" spans="1:4" ht="15" hidden="1">
      <c r="A228" s="2">
        <v>147</v>
      </c>
      <c r="B228" s="29">
        <f t="shared" si="79"/>
        <v>48878</v>
      </c>
      <c r="C228" s="21">
        <f t="shared" si="81"/>
        <v>75441.6</v>
      </c>
      <c r="D228" s="16">
        <f t="shared" si="78"/>
        <v>0</v>
      </c>
    </row>
    <row r="229" spans="1:4" ht="15" hidden="1">
      <c r="A229" s="2">
        <v>148</v>
      </c>
      <c r="B229" s="29">
        <f t="shared" si="79"/>
        <v>48909</v>
      </c>
      <c r="C229" s="21">
        <f t="shared" si="81"/>
        <v>75441.6</v>
      </c>
      <c r="D229" s="16">
        <f t="shared" si="78"/>
        <v>0</v>
      </c>
    </row>
    <row r="230" spans="1:4" ht="15" hidden="1">
      <c r="A230" s="2">
        <v>149</v>
      </c>
      <c r="B230" s="29">
        <f t="shared" si="79"/>
        <v>48939</v>
      </c>
      <c r="C230" s="21">
        <f t="shared" si="81"/>
        <v>75441.6</v>
      </c>
      <c r="D230" s="16">
        <f t="shared" si="78"/>
        <v>0</v>
      </c>
    </row>
    <row r="231" spans="1:4" ht="15" hidden="1">
      <c r="A231" s="2">
        <v>150</v>
      </c>
      <c r="B231" s="29">
        <f t="shared" si="79"/>
        <v>48970</v>
      </c>
      <c r="C231" s="21">
        <f t="shared" si="81"/>
        <v>75441.6</v>
      </c>
      <c r="D231" s="16">
        <f t="shared" si="78"/>
        <v>0</v>
      </c>
    </row>
    <row r="232" spans="1:4" ht="15" hidden="1">
      <c r="A232" s="2">
        <v>151</v>
      </c>
      <c r="B232" s="29">
        <f t="shared" si="79"/>
        <v>49001</v>
      </c>
      <c r="C232" s="21">
        <f t="shared" si="81"/>
        <v>75441.6</v>
      </c>
      <c r="D232" s="16">
        <f t="shared" si="78"/>
        <v>0</v>
      </c>
    </row>
    <row r="233" spans="1:4" ht="15" hidden="1">
      <c r="A233" s="2">
        <v>152</v>
      </c>
      <c r="B233" s="29">
        <f t="shared" si="79"/>
        <v>49029</v>
      </c>
      <c r="C233" s="21">
        <f t="shared" si="81"/>
        <v>75441.6</v>
      </c>
      <c r="D233" s="16">
        <f t="shared" si="78"/>
        <v>0</v>
      </c>
    </row>
    <row r="234" spans="1:4" ht="15" hidden="1">
      <c r="A234" s="2">
        <v>153</v>
      </c>
      <c r="B234" s="29">
        <f t="shared" si="79"/>
        <v>49060</v>
      </c>
      <c r="C234" s="21">
        <f t="shared" si="81"/>
        <v>75441.6</v>
      </c>
      <c r="D234" s="16">
        <f t="shared" si="78"/>
        <v>0</v>
      </c>
    </row>
    <row r="235" spans="1:4" ht="15" hidden="1">
      <c r="A235" s="2">
        <v>154</v>
      </c>
      <c r="B235" s="29">
        <f t="shared" si="79"/>
        <v>49090</v>
      </c>
      <c r="C235" s="21">
        <f t="shared" si="81"/>
        <v>75441.6</v>
      </c>
      <c r="D235" s="16">
        <f t="shared" si="78"/>
        <v>0</v>
      </c>
    </row>
    <row r="236" spans="1:4" ht="15" hidden="1">
      <c r="A236" s="2">
        <v>155</v>
      </c>
      <c r="B236" s="29">
        <f t="shared" si="79"/>
        <v>49121</v>
      </c>
      <c r="C236" s="21">
        <f t="shared" si="81"/>
        <v>75441.6</v>
      </c>
      <c r="D236" s="16">
        <f t="shared" si="78"/>
        <v>0</v>
      </c>
    </row>
    <row r="237" spans="1:4" ht="15" hidden="1">
      <c r="A237" s="2">
        <v>156</v>
      </c>
      <c r="B237" s="29">
        <f t="shared" si="79"/>
        <v>49151</v>
      </c>
      <c r="C237" s="21">
        <f t="shared" si="81"/>
        <v>75441.6</v>
      </c>
      <c r="D237" s="16">
        <f t="shared" si="78"/>
        <v>0</v>
      </c>
    </row>
    <row r="238" spans="1:4" ht="15" hidden="1">
      <c r="A238" s="2">
        <v>157</v>
      </c>
      <c r="B238" s="29">
        <f t="shared" si="79"/>
        <v>49182</v>
      </c>
      <c r="C238" s="21">
        <f aca="true" t="shared" si="82" ref="C238:C249">V40</f>
        <v>75441.6</v>
      </c>
      <c r="D238" s="16">
        <f t="shared" si="78"/>
        <v>0</v>
      </c>
    </row>
    <row r="239" spans="1:4" ht="15" hidden="1">
      <c r="A239" s="2">
        <v>158</v>
      </c>
      <c r="B239" s="29">
        <f t="shared" si="79"/>
        <v>49213</v>
      </c>
      <c r="C239" s="21">
        <f t="shared" si="82"/>
        <v>75441.6</v>
      </c>
      <c r="D239" s="16">
        <f t="shared" si="78"/>
        <v>0</v>
      </c>
    </row>
    <row r="240" spans="1:4" ht="15" hidden="1">
      <c r="A240" s="2">
        <v>159</v>
      </c>
      <c r="B240" s="29">
        <f t="shared" si="79"/>
        <v>49243</v>
      </c>
      <c r="C240" s="21">
        <f t="shared" si="82"/>
        <v>75441.6</v>
      </c>
      <c r="D240" s="16">
        <f t="shared" si="78"/>
        <v>0</v>
      </c>
    </row>
    <row r="241" spans="1:4" ht="15" hidden="1">
      <c r="A241" s="2">
        <v>160</v>
      </c>
      <c r="B241" s="29">
        <f t="shared" si="79"/>
        <v>49274</v>
      </c>
      <c r="C241" s="21">
        <f t="shared" si="82"/>
        <v>75441.6</v>
      </c>
      <c r="D241" s="16">
        <f t="shared" si="78"/>
        <v>0</v>
      </c>
    </row>
    <row r="242" spans="1:4" ht="15" hidden="1">
      <c r="A242" s="2">
        <v>161</v>
      </c>
      <c r="B242" s="29">
        <f t="shared" si="79"/>
        <v>49304</v>
      </c>
      <c r="C242" s="21">
        <f t="shared" si="82"/>
        <v>75441.6</v>
      </c>
      <c r="D242" s="16">
        <f t="shared" si="78"/>
        <v>0</v>
      </c>
    </row>
    <row r="243" spans="1:4" ht="15" hidden="1">
      <c r="A243" s="2">
        <v>162</v>
      </c>
      <c r="B243" s="29">
        <f t="shared" si="79"/>
        <v>49335</v>
      </c>
      <c r="C243" s="21">
        <f t="shared" si="82"/>
        <v>75441.6</v>
      </c>
      <c r="D243" s="16">
        <f t="shared" si="78"/>
        <v>0</v>
      </c>
    </row>
    <row r="244" spans="1:4" ht="15" hidden="1">
      <c r="A244" s="2">
        <v>163</v>
      </c>
      <c r="B244" s="29">
        <f t="shared" si="79"/>
        <v>49366</v>
      </c>
      <c r="C244" s="21">
        <f t="shared" si="82"/>
        <v>75441.6</v>
      </c>
      <c r="D244" s="16">
        <f t="shared" si="78"/>
        <v>0</v>
      </c>
    </row>
    <row r="245" spans="1:4" ht="15" hidden="1">
      <c r="A245" s="2">
        <v>164</v>
      </c>
      <c r="B245" s="29">
        <f t="shared" si="79"/>
        <v>49394</v>
      </c>
      <c r="C245" s="21">
        <f t="shared" si="82"/>
        <v>75441.6</v>
      </c>
      <c r="D245" s="16">
        <f t="shared" si="78"/>
        <v>0</v>
      </c>
    </row>
    <row r="246" spans="1:4" ht="15" hidden="1">
      <c r="A246" s="2">
        <v>165</v>
      </c>
      <c r="B246" s="29">
        <f t="shared" si="79"/>
        <v>49425</v>
      </c>
      <c r="C246" s="21">
        <f t="shared" si="82"/>
        <v>75441.6</v>
      </c>
      <c r="D246" s="16">
        <f t="shared" si="78"/>
        <v>0</v>
      </c>
    </row>
    <row r="247" spans="1:4" ht="15" hidden="1">
      <c r="A247" s="2">
        <v>166</v>
      </c>
      <c r="B247" s="29">
        <f t="shared" si="79"/>
        <v>49455</v>
      </c>
      <c r="C247" s="21">
        <f t="shared" si="82"/>
        <v>75441.6</v>
      </c>
      <c r="D247" s="16">
        <f t="shared" si="78"/>
        <v>0</v>
      </c>
    </row>
    <row r="248" spans="1:4" ht="15" hidden="1">
      <c r="A248" s="2">
        <v>167</v>
      </c>
      <c r="B248" s="29">
        <f t="shared" si="79"/>
        <v>49486</v>
      </c>
      <c r="C248" s="21">
        <f t="shared" si="82"/>
        <v>75441.6</v>
      </c>
      <c r="D248" s="16">
        <f t="shared" si="78"/>
        <v>0</v>
      </c>
    </row>
    <row r="249" spans="1:4" ht="15" hidden="1">
      <c r="A249" s="2">
        <v>168</v>
      </c>
      <c r="B249" s="29">
        <f t="shared" si="79"/>
        <v>49516</v>
      </c>
      <c r="C249" s="21">
        <f t="shared" si="82"/>
        <v>75441.6</v>
      </c>
      <c r="D249" s="16">
        <f t="shared" si="78"/>
        <v>0</v>
      </c>
    </row>
    <row r="250" spans="1:4" ht="15" hidden="1">
      <c r="A250" s="2">
        <v>169</v>
      </c>
      <c r="B250" s="29">
        <f t="shared" si="79"/>
        <v>49547</v>
      </c>
      <c r="C250" s="21">
        <f aca="true" t="shared" si="83" ref="C250:C261">D55</f>
        <v>75441.6</v>
      </c>
      <c r="D250" s="16">
        <f t="shared" si="78"/>
        <v>0</v>
      </c>
    </row>
    <row r="251" spans="1:4" ht="15" hidden="1">
      <c r="A251" s="2">
        <v>170</v>
      </c>
      <c r="B251" s="29">
        <f t="shared" si="79"/>
        <v>49578</v>
      </c>
      <c r="C251" s="21">
        <f t="shared" si="83"/>
        <v>75441.6</v>
      </c>
      <c r="D251" s="16">
        <f t="shared" si="78"/>
        <v>0</v>
      </c>
    </row>
    <row r="252" spans="1:4" ht="15" hidden="1">
      <c r="A252" s="2">
        <v>171</v>
      </c>
      <c r="B252" s="29">
        <f t="shared" si="79"/>
        <v>49608</v>
      </c>
      <c r="C252" s="21">
        <f t="shared" si="83"/>
        <v>75441.6</v>
      </c>
      <c r="D252" s="16">
        <f t="shared" si="78"/>
        <v>0</v>
      </c>
    </row>
    <row r="253" spans="1:4" ht="15" hidden="1">
      <c r="A253" s="2">
        <v>172</v>
      </c>
      <c r="B253" s="29">
        <f t="shared" si="79"/>
        <v>49639</v>
      </c>
      <c r="C253" s="21">
        <f t="shared" si="83"/>
        <v>75441.6</v>
      </c>
      <c r="D253" s="16">
        <f t="shared" si="78"/>
        <v>0</v>
      </c>
    </row>
    <row r="254" spans="1:4" ht="15" hidden="1">
      <c r="A254" s="2">
        <v>173</v>
      </c>
      <c r="B254" s="29">
        <f t="shared" si="79"/>
        <v>49669</v>
      </c>
      <c r="C254" s="21">
        <f t="shared" si="83"/>
        <v>75441.6</v>
      </c>
      <c r="D254" s="16">
        <f t="shared" si="78"/>
        <v>0</v>
      </c>
    </row>
    <row r="255" spans="1:4" ht="15" hidden="1">
      <c r="A255" s="2">
        <v>174</v>
      </c>
      <c r="B255" s="29">
        <f t="shared" si="79"/>
        <v>49700</v>
      </c>
      <c r="C255" s="21">
        <f t="shared" si="83"/>
        <v>75441.6</v>
      </c>
      <c r="D255" s="16">
        <f t="shared" si="78"/>
        <v>0</v>
      </c>
    </row>
    <row r="256" spans="1:4" ht="15" hidden="1">
      <c r="A256" s="2">
        <v>175</v>
      </c>
      <c r="B256" s="29">
        <f t="shared" si="79"/>
        <v>49731</v>
      </c>
      <c r="C256" s="21">
        <f t="shared" si="83"/>
        <v>75441.6</v>
      </c>
      <c r="D256" s="16">
        <f t="shared" si="78"/>
        <v>0</v>
      </c>
    </row>
    <row r="257" spans="1:4" ht="15" hidden="1">
      <c r="A257" s="2">
        <v>176</v>
      </c>
      <c r="B257" s="29">
        <f t="shared" si="79"/>
        <v>49760</v>
      </c>
      <c r="C257" s="21">
        <f t="shared" si="83"/>
        <v>75441.6</v>
      </c>
      <c r="D257" s="16">
        <f t="shared" si="78"/>
        <v>0</v>
      </c>
    </row>
    <row r="258" spans="1:4" ht="15" hidden="1">
      <c r="A258" s="2">
        <v>177</v>
      </c>
      <c r="B258" s="29">
        <f t="shared" si="79"/>
        <v>49791</v>
      </c>
      <c r="C258" s="21">
        <f t="shared" si="83"/>
        <v>75441.6</v>
      </c>
      <c r="D258" s="16">
        <f t="shared" si="78"/>
        <v>0</v>
      </c>
    </row>
    <row r="259" spans="1:4" ht="15" hidden="1">
      <c r="A259" s="2">
        <v>178</v>
      </c>
      <c r="B259" s="29">
        <f t="shared" si="79"/>
        <v>49821</v>
      </c>
      <c r="C259" s="21">
        <f t="shared" si="83"/>
        <v>75441.6</v>
      </c>
      <c r="D259" s="16">
        <f t="shared" si="78"/>
        <v>0</v>
      </c>
    </row>
    <row r="260" spans="1:4" ht="15" hidden="1">
      <c r="A260" s="2">
        <v>179</v>
      </c>
      <c r="B260" s="29">
        <f t="shared" si="79"/>
        <v>49852</v>
      </c>
      <c r="C260" s="21">
        <f t="shared" si="83"/>
        <v>75441.6</v>
      </c>
      <c r="D260" s="16">
        <f t="shared" si="78"/>
        <v>0</v>
      </c>
    </row>
    <row r="261" spans="1:4" ht="15" hidden="1">
      <c r="A261" s="2">
        <v>180</v>
      </c>
      <c r="B261" s="29">
        <f t="shared" si="79"/>
        <v>49882</v>
      </c>
      <c r="C261" s="21">
        <f t="shared" si="83"/>
        <v>75441.6</v>
      </c>
      <c r="D261" s="16">
        <f t="shared" si="78"/>
        <v>0</v>
      </c>
    </row>
    <row r="262" spans="1:4" ht="15" hidden="1">
      <c r="A262" s="2">
        <v>181</v>
      </c>
      <c r="B262" s="29">
        <f t="shared" si="79"/>
        <v>49913</v>
      </c>
      <c r="C262" s="21">
        <f aca="true" t="shared" si="84" ref="C262:C273">G55</f>
        <v>75441.6</v>
      </c>
      <c r="D262" s="16">
        <f t="shared" si="78"/>
        <v>0</v>
      </c>
    </row>
    <row r="263" spans="1:4" ht="15" hidden="1">
      <c r="A263" s="2">
        <v>182</v>
      </c>
      <c r="B263" s="29">
        <f t="shared" si="79"/>
        <v>49944</v>
      </c>
      <c r="C263" s="21">
        <f t="shared" si="84"/>
        <v>75441.6</v>
      </c>
      <c r="D263" s="16">
        <f t="shared" si="78"/>
        <v>0</v>
      </c>
    </row>
    <row r="264" spans="1:4" ht="15" hidden="1">
      <c r="A264" s="2">
        <v>183</v>
      </c>
      <c r="B264" s="29">
        <f t="shared" si="79"/>
        <v>49974</v>
      </c>
      <c r="C264" s="21">
        <f t="shared" si="84"/>
        <v>75441.6</v>
      </c>
      <c r="D264" s="16">
        <f t="shared" si="78"/>
        <v>0</v>
      </c>
    </row>
    <row r="265" spans="1:4" ht="15" hidden="1">
      <c r="A265" s="2">
        <v>184</v>
      </c>
      <c r="B265" s="29">
        <f t="shared" si="79"/>
        <v>50005</v>
      </c>
      <c r="C265" s="21">
        <f t="shared" si="84"/>
        <v>75441.6</v>
      </c>
      <c r="D265" s="16">
        <f t="shared" si="78"/>
        <v>0</v>
      </c>
    </row>
    <row r="266" spans="1:4" ht="15" hidden="1">
      <c r="A266" s="2">
        <v>185</v>
      </c>
      <c r="B266" s="29">
        <f t="shared" si="79"/>
        <v>50035</v>
      </c>
      <c r="C266" s="21">
        <f t="shared" si="84"/>
        <v>75441.6</v>
      </c>
      <c r="D266" s="16">
        <f t="shared" si="78"/>
        <v>0</v>
      </c>
    </row>
    <row r="267" spans="1:4" ht="15" hidden="1">
      <c r="A267" s="2">
        <v>186</v>
      </c>
      <c r="B267" s="29">
        <f t="shared" si="79"/>
        <v>50066</v>
      </c>
      <c r="C267" s="21">
        <f t="shared" si="84"/>
        <v>75441.6</v>
      </c>
      <c r="D267" s="16">
        <f t="shared" si="78"/>
        <v>0</v>
      </c>
    </row>
    <row r="268" spans="1:4" ht="15" hidden="1">
      <c r="A268" s="2">
        <v>187</v>
      </c>
      <c r="B268" s="29">
        <f t="shared" si="79"/>
        <v>50097</v>
      </c>
      <c r="C268" s="21">
        <f t="shared" si="84"/>
        <v>75441.6</v>
      </c>
      <c r="D268" s="16">
        <f t="shared" si="78"/>
        <v>0</v>
      </c>
    </row>
    <row r="269" spans="1:4" ht="15" hidden="1">
      <c r="A269" s="2">
        <v>188</v>
      </c>
      <c r="B269" s="29">
        <f t="shared" si="79"/>
        <v>50125</v>
      </c>
      <c r="C269" s="21">
        <f t="shared" si="84"/>
        <v>75441.6</v>
      </c>
      <c r="D269" s="16">
        <f t="shared" si="78"/>
        <v>0</v>
      </c>
    </row>
    <row r="270" spans="1:4" ht="15" hidden="1">
      <c r="A270" s="2">
        <v>189</v>
      </c>
      <c r="B270" s="29">
        <f t="shared" si="79"/>
        <v>50156</v>
      </c>
      <c r="C270" s="21">
        <f t="shared" si="84"/>
        <v>75441.6</v>
      </c>
      <c r="D270" s="16">
        <f t="shared" si="78"/>
        <v>0</v>
      </c>
    </row>
    <row r="271" spans="1:4" ht="15" hidden="1">
      <c r="A271" s="2">
        <v>190</v>
      </c>
      <c r="B271" s="29">
        <f t="shared" si="79"/>
        <v>50186</v>
      </c>
      <c r="C271" s="21">
        <f t="shared" si="84"/>
        <v>75441.6</v>
      </c>
      <c r="D271" s="16">
        <f t="shared" si="78"/>
        <v>0</v>
      </c>
    </row>
    <row r="272" spans="1:4" ht="15" hidden="1">
      <c r="A272" s="2">
        <v>191</v>
      </c>
      <c r="B272" s="29">
        <f t="shared" si="79"/>
        <v>50217</v>
      </c>
      <c r="C272" s="21">
        <f t="shared" si="84"/>
        <v>75441.6</v>
      </c>
      <c r="D272" s="16">
        <f t="shared" si="78"/>
        <v>0</v>
      </c>
    </row>
    <row r="273" spans="1:4" ht="15" hidden="1">
      <c r="A273" s="2">
        <v>192</v>
      </c>
      <c r="B273" s="29">
        <f t="shared" si="79"/>
        <v>50247</v>
      </c>
      <c r="C273" s="21">
        <f t="shared" si="84"/>
        <v>75441.6</v>
      </c>
      <c r="D273" s="16">
        <f t="shared" si="78"/>
        <v>0</v>
      </c>
    </row>
    <row r="274" spans="1:4" ht="15" hidden="1">
      <c r="A274" s="2">
        <v>193</v>
      </c>
      <c r="B274" s="29">
        <f t="shared" si="79"/>
        <v>50278</v>
      </c>
      <c r="C274" s="21">
        <f aca="true" t="shared" si="85" ref="C274:C285">J55</f>
        <v>75441.6</v>
      </c>
      <c r="D274" s="16">
        <f t="shared" si="78"/>
        <v>0</v>
      </c>
    </row>
    <row r="275" spans="1:4" ht="15" hidden="1">
      <c r="A275" s="2">
        <v>194</v>
      </c>
      <c r="B275" s="29">
        <f t="shared" si="79"/>
        <v>50309</v>
      </c>
      <c r="C275" s="21">
        <f t="shared" si="85"/>
        <v>75441.6</v>
      </c>
      <c r="D275" s="16">
        <f aca="true" t="shared" si="86" ref="D275:D321">C275-C276</f>
        <v>0</v>
      </c>
    </row>
    <row r="276" spans="1:4" ht="15" hidden="1">
      <c r="A276" s="2">
        <v>195</v>
      </c>
      <c r="B276" s="29">
        <f aca="true" t="shared" si="87" ref="B276:B321">_XLL.ДАТАМЕС(B275,1)</f>
        <v>50339</v>
      </c>
      <c r="C276" s="21">
        <f t="shared" si="85"/>
        <v>75441.6</v>
      </c>
      <c r="D276" s="16">
        <f t="shared" si="86"/>
        <v>0</v>
      </c>
    </row>
    <row r="277" spans="1:4" ht="15" hidden="1">
      <c r="A277" s="2">
        <v>196</v>
      </c>
      <c r="B277" s="29">
        <f t="shared" si="87"/>
        <v>50370</v>
      </c>
      <c r="C277" s="21">
        <f t="shared" si="85"/>
        <v>75441.6</v>
      </c>
      <c r="D277" s="16">
        <f t="shared" si="86"/>
        <v>0</v>
      </c>
    </row>
    <row r="278" spans="1:4" ht="15" hidden="1">
      <c r="A278" s="2">
        <v>197</v>
      </c>
      <c r="B278" s="29">
        <f t="shared" si="87"/>
        <v>50400</v>
      </c>
      <c r="C278" s="21">
        <f t="shared" si="85"/>
        <v>75441.6</v>
      </c>
      <c r="D278" s="16">
        <f t="shared" si="86"/>
        <v>0</v>
      </c>
    </row>
    <row r="279" spans="1:4" ht="15" hidden="1">
      <c r="A279" s="2">
        <v>198</v>
      </c>
      <c r="B279" s="29">
        <f t="shared" si="87"/>
        <v>50431</v>
      </c>
      <c r="C279" s="21">
        <f t="shared" si="85"/>
        <v>75441.6</v>
      </c>
      <c r="D279" s="16">
        <f t="shared" si="86"/>
        <v>0</v>
      </c>
    </row>
    <row r="280" spans="1:4" ht="15" hidden="1">
      <c r="A280" s="2">
        <v>199</v>
      </c>
      <c r="B280" s="29">
        <f t="shared" si="87"/>
        <v>50462</v>
      </c>
      <c r="C280" s="21">
        <f t="shared" si="85"/>
        <v>75441.6</v>
      </c>
      <c r="D280" s="16">
        <f t="shared" si="86"/>
        <v>0</v>
      </c>
    </row>
    <row r="281" spans="1:4" ht="15" hidden="1">
      <c r="A281" s="2">
        <v>200</v>
      </c>
      <c r="B281" s="29">
        <f t="shared" si="87"/>
        <v>50490</v>
      </c>
      <c r="C281" s="21">
        <f t="shared" si="85"/>
        <v>75441.6</v>
      </c>
      <c r="D281" s="16">
        <f t="shared" si="86"/>
        <v>0</v>
      </c>
    </row>
    <row r="282" spans="1:4" ht="15" hidden="1">
      <c r="A282" s="2">
        <v>201</v>
      </c>
      <c r="B282" s="29">
        <f t="shared" si="87"/>
        <v>50521</v>
      </c>
      <c r="C282" s="21">
        <f t="shared" si="85"/>
        <v>75441.6</v>
      </c>
      <c r="D282" s="16">
        <f t="shared" si="86"/>
        <v>0</v>
      </c>
    </row>
    <row r="283" spans="1:4" ht="15" hidden="1">
      <c r="A283" s="2">
        <v>202</v>
      </c>
      <c r="B283" s="29">
        <f t="shared" si="87"/>
        <v>50551</v>
      </c>
      <c r="C283" s="21">
        <f t="shared" si="85"/>
        <v>75441.6</v>
      </c>
      <c r="D283" s="16">
        <f t="shared" si="86"/>
        <v>0</v>
      </c>
    </row>
    <row r="284" spans="1:4" ht="15" hidden="1">
      <c r="A284" s="2">
        <v>203</v>
      </c>
      <c r="B284" s="29">
        <f t="shared" si="87"/>
        <v>50582</v>
      </c>
      <c r="C284" s="21">
        <f t="shared" si="85"/>
        <v>75441.6</v>
      </c>
      <c r="D284" s="16">
        <f t="shared" si="86"/>
        <v>0</v>
      </c>
    </row>
    <row r="285" spans="1:4" ht="15" hidden="1">
      <c r="A285" s="2">
        <v>204</v>
      </c>
      <c r="B285" s="29">
        <f t="shared" si="87"/>
        <v>50612</v>
      </c>
      <c r="C285" s="21">
        <f t="shared" si="85"/>
        <v>75441.6</v>
      </c>
      <c r="D285" s="16">
        <f t="shared" si="86"/>
        <v>0</v>
      </c>
    </row>
    <row r="286" spans="1:4" ht="15" hidden="1">
      <c r="A286" s="2">
        <v>205</v>
      </c>
      <c r="B286" s="29">
        <f t="shared" si="87"/>
        <v>50643</v>
      </c>
      <c r="C286" s="21">
        <f>M55</f>
        <v>75441.6</v>
      </c>
      <c r="D286" s="16">
        <f t="shared" si="86"/>
        <v>0</v>
      </c>
    </row>
    <row r="287" spans="1:4" ht="15" hidden="1">
      <c r="A287" s="2">
        <v>206</v>
      </c>
      <c r="B287" s="29">
        <f t="shared" si="87"/>
        <v>50674</v>
      </c>
      <c r="C287" s="21">
        <f aca="true" t="shared" si="88" ref="C287:C297">M56</f>
        <v>75441.6</v>
      </c>
      <c r="D287" s="16">
        <f t="shared" si="86"/>
        <v>0</v>
      </c>
    </row>
    <row r="288" spans="1:4" ht="15" hidden="1">
      <c r="A288" s="2">
        <v>207</v>
      </c>
      <c r="B288" s="29">
        <f t="shared" si="87"/>
        <v>50704</v>
      </c>
      <c r="C288" s="21">
        <f t="shared" si="88"/>
        <v>75441.6</v>
      </c>
      <c r="D288" s="16">
        <f t="shared" si="86"/>
        <v>0</v>
      </c>
    </row>
    <row r="289" spans="1:4" ht="15" hidden="1">
      <c r="A289" s="2">
        <v>208</v>
      </c>
      <c r="B289" s="29">
        <f t="shared" si="87"/>
        <v>50735</v>
      </c>
      <c r="C289" s="21">
        <f t="shared" si="88"/>
        <v>75441.6</v>
      </c>
      <c r="D289" s="16">
        <f t="shared" si="86"/>
        <v>0</v>
      </c>
    </row>
    <row r="290" spans="1:4" ht="15" hidden="1">
      <c r="A290" s="2">
        <v>209</v>
      </c>
      <c r="B290" s="29">
        <f t="shared" si="87"/>
        <v>50765</v>
      </c>
      <c r="C290" s="21">
        <f t="shared" si="88"/>
        <v>75441.6</v>
      </c>
      <c r="D290" s="16">
        <f t="shared" si="86"/>
        <v>0</v>
      </c>
    </row>
    <row r="291" spans="1:4" ht="15" hidden="1">
      <c r="A291" s="2">
        <v>210</v>
      </c>
      <c r="B291" s="29">
        <f t="shared" si="87"/>
        <v>50796</v>
      </c>
      <c r="C291" s="21">
        <f t="shared" si="88"/>
        <v>75441.6</v>
      </c>
      <c r="D291" s="16">
        <f t="shared" si="86"/>
        <v>0</v>
      </c>
    </row>
    <row r="292" spans="1:4" ht="15" hidden="1">
      <c r="A292" s="2">
        <v>211</v>
      </c>
      <c r="B292" s="29">
        <f t="shared" si="87"/>
        <v>50827</v>
      </c>
      <c r="C292" s="21">
        <f t="shared" si="88"/>
        <v>75441.6</v>
      </c>
      <c r="D292" s="16">
        <f t="shared" si="86"/>
        <v>0</v>
      </c>
    </row>
    <row r="293" spans="1:4" ht="15" hidden="1">
      <c r="A293" s="2">
        <v>212</v>
      </c>
      <c r="B293" s="29">
        <f t="shared" si="87"/>
        <v>50855</v>
      </c>
      <c r="C293" s="21">
        <f t="shared" si="88"/>
        <v>75441.6</v>
      </c>
      <c r="D293" s="16">
        <f t="shared" si="86"/>
        <v>0</v>
      </c>
    </row>
    <row r="294" spans="1:4" ht="15" hidden="1">
      <c r="A294" s="2">
        <v>213</v>
      </c>
      <c r="B294" s="29">
        <f t="shared" si="87"/>
        <v>50886</v>
      </c>
      <c r="C294" s="21">
        <f t="shared" si="88"/>
        <v>75441.6</v>
      </c>
      <c r="D294" s="16">
        <f t="shared" si="86"/>
        <v>0</v>
      </c>
    </row>
    <row r="295" spans="1:4" ht="15" hidden="1">
      <c r="A295" s="2">
        <v>214</v>
      </c>
      <c r="B295" s="29">
        <f t="shared" si="87"/>
        <v>50916</v>
      </c>
      <c r="C295" s="21">
        <f t="shared" si="88"/>
        <v>75441.6</v>
      </c>
      <c r="D295" s="16">
        <f t="shared" si="86"/>
        <v>0</v>
      </c>
    </row>
    <row r="296" spans="1:4" ht="15" hidden="1">
      <c r="A296" s="2">
        <v>215</v>
      </c>
      <c r="B296" s="29">
        <f t="shared" si="87"/>
        <v>50947</v>
      </c>
      <c r="C296" s="21">
        <f t="shared" si="88"/>
        <v>75441.6</v>
      </c>
      <c r="D296" s="16">
        <f t="shared" si="86"/>
        <v>0</v>
      </c>
    </row>
    <row r="297" spans="1:4" ht="15" hidden="1">
      <c r="A297" s="2">
        <v>216</v>
      </c>
      <c r="B297" s="29">
        <f t="shared" si="87"/>
        <v>50977</v>
      </c>
      <c r="C297" s="21">
        <f t="shared" si="88"/>
        <v>75441.6</v>
      </c>
      <c r="D297" s="16">
        <f t="shared" si="86"/>
        <v>0</v>
      </c>
    </row>
    <row r="298" spans="1:4" ht="15" hidden="1">
      <c r="A298" s="2">
        <v>217</v>
      </c>
      <c r="B298" s="29">
        <f t="shared" si="87"/>
        <v>51008</v>
      </c>
      <c r="C298" s="16">
        <f>P55</f>
        <v>75441.6</v>
      </c>
      <c r="D298" s="16">
        <f t="shared" si="86"/>
        <v>0</v>
      </c>
    </row>
    <row r="299" spans="1:4" ht="15" hidden="1">
      <c r="A299" s="2">
        <v>218</v>
      </c>
      <c r="B299" s="29">
        <f t="shared" si="87"/>
        <v>51039</v>
      </c>
      <c r="C299" s="16">
        <f aca="true" t="shared" si="89" ref="C299:C308">P56</f>
        <v>75441.6</v>
      </c>
      <c r="D299" s="16">
        <f t="shared" si="86"/>
        <v>0</v>
      </c>
    </row>
    <row r="300" spans="1:4" ht="15" hidden="1">
      <c r="A300" s="2">
        <v>219</v>
      </c>
      <c r="B300" s="29">
        <f t="shared" si="87"/>
        <v>51069</v>
      </c>
      <c r="C300" s="16">
        <f t="shared" si="89"/>
        <v>75441.6</v>
      </c>
      <c r="D300" s="16">
        <f t="shared" si="86"/>
        <v>0</v>
      </c>
    </row>
    <row r="301" spans="1:4" ht="15" hidden="1">
      <c r="A301" s="2">
        <v>220</v>
      </c>
      <c r="B301" s="29">
        <f t="shared" si="87"/>
        <v>51100</v>
      </c>
      <c r="C301" s="16">
        <f t="shared" si="89"/>
        <v>75441.6</v>
      </c>
      <c r="D301" s="16">
        <f t="shared" si="86"/>
        <v>0</v>
      </c>
    </row>
    <row r="302" spans="1:4" ht="15" hidden="1">
      <c r="A302" s="2">
        <v>221</v>
      </c>
      <c r="B302" s="29">
        <f t="shared" si="87"/>
        <v>51130</v>
      </c>
      <c r="C302" s="16">
        <f t="shared" si="89"/>
        <v>75441.6</v>
      </c>
      <c r="D302" s="16">
        <f t="shared" si="86"/>
        <v>0</v>
      </c>
    </row>
    <row r="303" spans="1:4" ht="15" hidden="1">
      <c r="A303" s="2">
        <v>222</v>
      </c>
      <c r="B303" s="29">
        <f t="shared" si="87"/>
        <v>51161</v>
      </c>
      <c r="C303" s="16">
        <f t="shared" si="89"/>
        <v>75441.6</v>
      </c>
      <c r="D303" s="16">
        <f t="shared" si="86"/>
        <v>0</v>
      </c>
    </row>
    <row r="304" spans="1:4" ht="15" hidden="1">
      <c r="A304" s="2">
        <v>223</v>
      </c>
      <c r="B304" s="29">
        <f t="shared" si="87"/>
        <v>51192</v>
      </c>
      <c r="C304" s="16">
        <f t="shared" si="89"/>
        <v>75441.6</v>
      </c>
      <c r="D304" s="16">
        <f t="shared" si="86"/>
        <v>0</v>
      </c>
    </row>
    <row r="305" spans="1:4" ht="15" hidden="1">
      <c r="A305" s="2">
        <v>224</v>
      </c>
      <c r="B305" s="29">
        <f t="shared" si="87"/>
        <v>51221</v>
      </c>
      <c r="C305" s="16">
        <f t="shared" si="89"/>
        <v>75441.6</v>
      </c>
      <c r="D305" s="16">
        <f t="shared" si="86"/>
        <v>0</v>
      </c>
    </row>
    <row r="306" spans="1:4" ht="15" hidden="1">
      <c r="A306" s="2">
        <v>225</v>
      </c>
      <c r="B306" s="29">
        <f t="shared" si="87"/>
        <v>51252</v>
      </c>
      <c r="C306" s="16">
        <f t="shared" si="89"/>
        <v>75441.6</v>
      </c>
      <c r="D306" s="16">
        <f t="shared" si="86"/>
        <v>0</v>
      </c>
    </row>
    <row r="307" spans="1:4" ht="15" hidden="1">
      <c r="A307" s="2">
        <v>226</v>
      </c>
      <c r="B307" s="29">
        <f t="shared" si="87"/>
        <v>51282</v>
      </c>
      <c r="C307" s="16">
        <f t="shared" si="89"/>
        <v>75441.6</v>
      </c>
      <c r="D307" s="16">
        <f t="shared" si="86"/>
        <v>0</v>
      </c>
    </row>
    <row r="308" spans="1:4" ht="15" hidden="1">
      <c r="A308" s="2">
        <v>227</v>
      </c>
      <c r="B308" s="29">
        <f t="shared" si="87"/>
        <v>51313</v>
      </c>
      <c r="C308" s="16">
        <f t="shared" si="89"/>
        <v>75441.6</v>
      </c>
      <c r="D308" s="16">
        <f t="shared" si="86"/>
        <v>0</v>
      </c>
    </row>
    <row r="309" spans="1:4" ht="15" hidden="1">
      <c r="A309" s="2">
        <v>228</v>
      </c>
      <c r="B309" s="29">
        <f t="shared" si="87"/>
        <v>51343</v>
      </c>
      <c r="C309" s="16">
        <f>P66</f>
        <v>75441.6</v>
      </c>
      <c r="D309" s="16">
        <f t="shared" si="86"/>
        <v>0</v>
      </c>
    </row>
    <row r="310" spans="1:4" ht="15" hidden="1">
      <c r="A310" s="2">
        <v>229</v>
      </c>
      <c r="B310" s="29">
        <f t="shared" si="87"/>
        <v>51374</v>
      </c>
      <c r="C310" s="16">
        <f>S55</f>
        <v>75441.6</v>
      </c>
      <c r="D310" s="16">
        <f t="shared" si="86"/>
        <v>0</v>
      </c>
    </row>
    <row r="311" spans="1:4" ht="15" hidden="1">
      <c r="A311" s="2">
        <v>230</v>
      </c>
      <c r="B311" s="29">
        <f t="shared" si="87"/>
        <v>51405</v>
      </c>
      <c r="C311" s="16">
        <f aca="true" t="shared" si="90" ref="C311:C321">S56</f>
        <v>75441.6</v>
      </c>
      <c r="D311" s="16">
        <f t="shared" si="86"/>
        <v>0</v>
      </c>
    </row>
    <row r="312" spans="1:4" ht="15" hidden="1">
      <c r="A312" s="2">
        <v>231</v>
      </c>
      <c r="B312" s="29">
        <f t="shared" si="87"/>
        <v>51435</v>
      </c>
      <c r="C312" s="16">
        <f t="shared" si="90"/>
        <v>75441.6</v>
      </c>
      <c r="D312" s="16">
        <f t="shared" si="86"/>
        <v>0</v>
      </c>
    </row>
    <row r="313" spans="1:4" ht="15" hidden="1">
      <c r="A313" s="2">
        <v>232</v>
      </c>
      <c r="B313" s="29">
        <f t="shared" si="87"/>
        <v>51466</v>
      </c>
      <c r="C313" s="16">
        <f t="shared" si="90"/>
        <v>75441.6</v>
      </c>
      <c r="D313" s="16">
        <f t="shared" si="86"/>
        <v>0</v>
      </c>
    </row>
    <row r="314" spans="1:4" ht="15" hidden="1">
      <c r="A314" s="2">
        <v>233</v>
      </c>
      <c r="B314" s="29">
        <f t="shared" si="87"/>
        <v>51496</v>
      </c>
      <c r="C314" s="16">
        <f t="shared" si="90"/>
        <v>75441.6</v>
      </c>
      <c r="D314" s="16">
        <f t="shared" si="86"/>
        <v>0</v>
      </c>
    </row>
    <row r="315" spans="1:4" ht="15" hidden="1">
      <c r="A315" s="2">
        <v>234</v>
      </c>
      <c r="B315" s="29">
        <f t="shared" si="87"/>
        <v>51527</v>
      </c>
      <c r="C315" s="16">
        <f t="shared" si="90"/>
        <v>75441.6</v>
      </c>
      <c r="D315" s="16">
        <f t="shared" si="86"/>
        <v>0</v>
      </c>
    </row>
    <row r="316" spans="1:4" ht="15" hidden="1">
      <c r="A316" s="2">
        <v>235</v>
      </c>
      <c r="B316" s="29">
        <f t="shared" si="87"/>
        <v>51558</v>
      </c>
      <c r="C316" s="16">
        <f t="shared" si="90"/>
        <v>75441.6</v>
      </c>
      <c r="D316" s="16">
        <f t="shared" si="86"/>
        <v>0</v>
      </c>
    </row>
    <row r="317" spans="1:4" ht="15" hidden="1">
      <c r="A317" s="2">
        <v>236</v>
      </c>
      <c r="B317" s="29">
        <f t="shared" si="87"/>
        <v>51586</v>
      </c>
      <c r="C317" s="16">
        <f t="shared" si="90"/>
        <v>75441.6</v>
      </c>
      <c r="D317" s="16">
        <f t="shared" si="86"/>
        <v>0</v>
      </c>
    </row>
    <row r="318" spans="1:4" ht="15" hidden="1">
      <c r="A318" s="2">
        <v>237</v>
      </c>
      <c r="B318" s="29">
        <f t="shared" si="87"/>
        <v>51617</v>
      </c>
      <c r="C318" s="16">
        <f t="shared" si="90"/>
        <v>75441.6</v>
      </c>
      <c r="D318" s="16">
        <f t="shared" si="86"/>
        <v>0</v>
      </c>
    </row>
    <row r="319" spans="1:4" ht="15" hidden="1">
      <c r="A319" s="2">
        <v>238</v>
      </c>
      <c r="B319" s="29">
        <f t="shared" si="87"/>
        <v>51647</v>
      </c>
      <c r="C319" s="16">
        <f t="shared" si="90"/>
        <v>75441.6</v>
      </c>
      <c r="D319" s="16">
        <f t="shared" si="86"/>
        <v>0</v>
      </c>
    </row>
    <row r="320" spans="1:4" ht="15" hidden="1">
      <c r="A320" s="2">
        <v>239</v>
      </c>
      <c r="B320" s="29">
        <f t="shared" si="87"/>
        <v>51678</v>
      </c>
      <c r="C320" s="16">
        <f t="shared" si="90"/>
        <v>75441.6</v>
      </c>
      <c r="D320" s="16">
        <f t="shared" si="86"/>
        <v>0</v>
      </c>
    </row>
    <row r="321" spans="1:4" ht="15" hidden="1">
      <c r="A321" s="2">
        <v>240</v>
      </c>
      <c r="B321" s="29">
        <f t="shared" si="87"/>
        <v>51708</v>
      </c>
      <c r="C321" s="16">
        <f t="shared" si="90"/>
        <v>75441.6</v>
      </c>
      <c r="D321" s="16">
        <f t="shared" si="86"/>
        <v>75441.6</v>
      </c>
    </row>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sheetData>
  <sheetProtection formatCells="0" formatColumns="0" formatRows="0" insertColumns="0" insertRows="0" insertHyperlinks="0" deleteColumns="0" deleteRows="0" sort="0" autoFilter="0" pivotTables="0"/>
  <mergeCells count="73">
    <mergeCell ref="A1:I1"/>
    <mergeCell ref="A2:I2"/>
    <mergeCell ref="A3:I3"/>
    <mergeCell ref="A4:I4"/>
    <mergeCell ref="A8:I8"/>
    <mergeCell ref="L15:N15"/>
    <mergeCell ref="H9:I9"/>
    <mergeCell ref="A10:G10"/>
    <mergeCell ref="H10:I10"/>
    <mergeCell ref="A11:G11"/>
    <mergeCell ref="H11:I11"/>
    <mergeCell ref="A12:G12"/>
    <mergeCell ref="H12:I12"/>
    <mergeCell ref="A13:G13"/>
    <mergeCell ref="H13:I13"/>
    <mergeCell ref="A14:G14"/>
    <mergeCell ref="H14:I14"/>
    <mergeCell ref="J14:O14"/>
    <mergeCell ref="A9:G9"/>
    <mergeCell ref="A15:F15"/>
    <mergeCell ref="H15:I15"/>
    <mergeCell ref="J16:O16"/>
    <mergeCell ref="A17:G17"/>
    <mergeCell ref="H17:I17"/>
    <mergeCell ref="J17:O17"/>
    <mergeCell ref="A18:G18"/>
    <mergeCell ref="H18:I18"/>
    <mergeCell ref="J18:O18"/>
    <mergeCell ref="A16:G16"/>
    <mergeCell ref="H16:I16"/>
    <mergeCell ref="J19:O19"/>
    <mergeCell ref="L22:O22"/>
    <mergeCell ref="A23:A24"/>
    <mergeCell ref="B23:D23"/>
    <mergeCell ref="E23:G23"/>
    <mergeCell ref="H23:J23"/>
    <mergeCell ref="K23:M23"/>
    <mergeCell ref="N23:P23"/>
    <mergeCell ref="A20:G20"/>
    <mergeCell ref="H20:I20"/>
    <mergeCell ref="A21:G21"/>
    <mergeCell ref="H21:I21"/>
    <mergeCell ref="A19:G19"/>
    <mergeCell ref="H19:I19"/>
    <mergeCell ref="Q23:S23"/>
    <mergeCell ref="T23:V23"/>
    <mergeCell ref="A38:A39"/>
    <mergeCell ref="B38:D38"/>
    <mergeCell ref="E38:G38"/>
    <mergeCell ref="H38:J38"/>
    <mergeCell ref="K38:M38"/>
    <mergeCell ref="N38:P38"/>
    <mergeCell ref="Q38:S38"/>
    <mergeCell ref="T38:V38"/>
    <mergeCell ref="A72:K72"/>
    <mergeCell ref="A53:A54"/>
    <mergeCell ref="B53:D53"/>
    <mergeCell ref="E53:G53"/>
    <mergeCell ref="H53:J53"/>
    <mergeCell ref="K53:M53"/>
    <mergeCell ref="Q53:S53"/>
    <mergeCell ref="T53:V53"/>
    <mergeCell ref="A69:H69"/>
    <mergeCell ref="A70:H70"/>
    <mergeCell ref="A71:H71"/>
    <mergeCell ref="N53:P53"/>
    <mergeCell ref="A73:K73"/>
    <mergeCell ref="A74:K74"/>
    <mergeCell ref="A76:B76"/>
    <mergeCell ref="C76:E76"/>
    <mergeCell ref="A78:B79"/>
    <mergeCell ref="C78:E78"/>
    <mergeCell ref="C79:E79"/>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63" r:id="rId3"/>
  <rowBreaks count="1" manualBreakCount="1">
    <brk id="80" max="32" man="1"/>
  </rowBreaks>
  <drawing r:id="rId2"/>
  <legacyDrawing r:id="rId1"/>
</worksheet>
</file>

<file path=xl/worksheets/sheet4.xml><?xml version="1.0" encoding="utf-8"?>
<worksheet xmlns="http://schemas.openxmlformats.org/spreadsheetml/2006/main" xmlns:r="http://schemas.openxmlformats.org/officeDocument/2006/relationships">
  <sheetPr codeName="Лист6"/>
  <dimension ref="A1:AJ342"/>
  <sheetViews>
    <sheetView showGridLines="0" zoomScalePageLayoutView="0" workbookViewId="0" topLeftCell="A20">
      <selection activeCell="I33" sqref="I33"/>
    </sheetView>
  </sheetViews>
  <sheetFormatPr defaultColWidth="9.00390625" defaultRowHeight="15" customHeight="1"/>
  <cols>
    <col min="1" max="1" width="10.75390625" style="2" customWidth="1"/>
    <col min="2" max="2" width="12.125" style="2" customWidth="1"/>
    <col min="3" max="3" width="13.625" style="2" customWidth="1"/>
    <col min="4" max="4" width="16.375" style="2" customWidth="1"/>
    <col min="5" max="5" width="13.25390625" style="2" customWidth="1"/>
    <col min="6" max="6" width="11.625" style="2" customWidth="1"/>
    <col min="7" max="7" width="12.125" style="2" customWidth="1"/>
    <col min="8" max="8" width="12.375" style="2" customWidth="1"/>
    <col min="9" max="9" width="20.375" style="3" customWidth="1"/>
    <col min="10" max="10" width="12.375" style="3" hidden="1" customWidth="1"/>
    <col min="11" max="11" width="12.125" style="3" hidden="1" customWidth="1"/>
    <col min="12" max="12" width="11.00390625" style="3" hidden="1" customWidth="1"/>
    <col min="13" max="13" width="12.00390625" style="3" hidden="1" customWidth="1"/>
    <col min="14" max="14" width="11.25390625" style="3" hidden="1" customWidth="1"/>
    <col min="15" max="16" width="10.625" style="1" hidden="1" customWidth="1"/>
    <col min="17" max="17" width="11.125" style="1" hidden="1" customWidth="1"/>
    <col min="18" max="18" width="10.375" style="2" hidden="1" customWidth="1"/>
    <col min="19" max="19" width="10.75390625" style="2" hidden="1" customWidth="1"/>
    <col min="20" max="20" width="11.75390625" style="2" hidden="1" customWidth="1"/>
    <col min="21" max="21" width="11.125" style="2" hidden="1" customWidth="1"/>
    <col min="22" max="22" width="10.625" style="2" hidden="1" customWidth="1"/>
    <col min="23" max="23" width="10.75390625" style="2" customWidth="1"/>
    <col min="24" max="24" width="9.125" style="2" customWidth="1"/>
    <col min="25" max="29" width="9.125" style="2" hidden="1" customWidth="1"/>
    <col min="30" max="240" width="9.125" style="2" customWidth="1"/>
    <col min="241" max="241" width="13.75390625" style="2" customWidth="1"/>
    <col min="242" max="16384" width="9.125" style="2" customWidth="1"/>
  </cols>
  <sheetData>
    <row r="1" spans="1:15" ht="27.75" customHeight="1" hidden="1">
      <c r="A1" s="144" t="s">
        <v>104</v>
      </c>
      <c r="B1" s="144"/>
      <c r="C1" s="144"/>
      <c r="D1" s="144"/>
      <c r="E1" s="144"/>
      <c r="F1" s="144"/>
      <c r="G1" s="144"/>
      <c r="H1" s="144"/>
      <c r="I1" s="144"/>
      <c r="O1" s="2"/>
    </row>
    <row r="2" spans="1:9" ht="27.75" customHeight="1" hidden="1">
      <c r="A2" s="146" t="s">
        <v>3</v>
      </c>
      <c r="B2" s="146"/>
      <c r="C2" s="146"/>
      <c r="D2" s="146"/>
      <c r="E2" s="146"/>
      <c r="F2" s="146"/>
      <c r="G2" s="146"/>
      <c r="H2" s="146"/>
      <c r="I2" s="146"/>
    </row>
    <row r="3" spans="1:11" ht="24.75" customHeight="1">
      <c r="A3" s="158" t="s">
        <v>111</v>
      </c>
      <c r="B3" s="159"/>
      <c r="C3" s="159"/>
      <c r="D3" s="159"/>
      <c r="E3" s="159"/>
      <c r="F3" s="159"/>
      <c r="G3" s="159"/>
      <c r="H3" s="159"/>
      <c r="I3" s="159"/>
      <c r="J3" s="159"/>
      <c r="K3" s="159"/>
    </row>
    <row r="4" spans="1:11" ht="34.5" customHeight="1">
      <c r="A4" s="160" t="s">
        <v>18</v>
      </c>
      <c r="B4" s="160"/>
      <c r="C4" s="160"/>
      <c r="D4" s="160"/>
      <c r="E4" s="160"/>
      <c r="F4" s="160"/>
      <c r="G4" s="160"/>
      <c r="H4" s="160"/>
      <c r="I4" s="160"/>
      <c r="J4" s="160"/>
      <c r="K4" s="160"/>
    </row>
    <row r="5" ht="15" hidden="1"/>
    <row r="6" ht="15" hidden="1"/>
    <row r="7" ht="15" hidden="1"/>
    <row r="8" spans="1:23" ht="15" hidden="1">
      <c r="A8" s="149" t="s">
        <v>18</v>
      </c>
      <c r="B8" s="149"/>
      <c r="C8" s="149"/>
      <c r="D8" s="149"/>
      <c r="E8" s="149"/>
      <c r="F8" s="149"/>
      <c r="G8" s="149"/>
      <c r="H8" s="149"/>
      <c r="I8" s="149"/>
      <c r="J8" s="35"/>
      <c r="K8" s="7"/>
      <c r="L8" s="7"/>
      <c r="M8" s="7"/>
      <c r="N8" s="7"/>
      <c r="R8" s="1"/>
      <c r="S8" s="1"/>
      <c r="T8" s="1"/>
      <c r="U8" s="1"/>
      <c r="V8" s="1"/>
      <c r="W8" s="1"/>
    </row>
    <row r="9" spans="1:23" ht="45.75" customHeight="1" hidden="1">
      <c r="A9" s="150" t="s">
        <v>50</v>
      </c>
      <c r="B9" s="151"/>
      <c r="C9" s="151"/>
      <c r="D9" s="151"/>
      <c r="E9" s="151"/>
      <c r="F9" s="151"/>
      <c r="G9" s="152"/>
      <c r="H9" s="150" t="s">
        <v>51</v>
      </c>
      <c r="I9" s="153"/>
      <c r="J9" s="28"/>
      <c r="K9" s="28"/>
      <c r="L9" s="26"/>
      <c r="M9" s="26"/>
      <c r="N9" s="26"/>
      <c r="R9" s="1"/>
      <c r="S9" s="1"/>
      <c r="T9" s="1"/>
      <c r="U9" s="1"/>
      <c r="V9" s="1"/>
      <c r="W9" s="1"/>
    </row>
    <row r="10" spans="1:28" ht="15" hidden="1">
      <c r="A10" s="103" t="s">
        <v>15</v>
      </c>
      <c r="B10" s="103"/>
      <c r="C10" s="103"/>
      <c r="D10" s="103"/>
      <c r="E10" s="103"/>
      <c r="F10" s="103"/>
      <c r="G10" s="103"/>
      <c r="H10" s="154">
        <v>0.1</v>
      </c>
      <c r="I10" s="154"/>
      <c r="J10" s="99"/>
      <c r="K10" s="22"/>
      <c r="L10" s="22"/>
      <c r="M10" s="22"/>
      <c r="N10" s="22"/>
      <c r="O10" s="22"/>
      <c r="P10" s="2"/>
      <c r="Q10" s="2"/>
      <c r="S10" s="8"/>
      <c r="T10" s="8"/>
      <c r="U10" s="8"/>
      <c r="V10" s="8"/>
      <c r="W10" s="9"/>
      <c r="X10" s="1"/>
      <c r="Y10" s="1"/>
      <c r="AA10" s="2" t="s">
        <v>70</v>
      </c>
      <c r="AB10" s="18" t="s">
        <v>0</v>
      </c>
    </row>
    <row r="11" spans="1:28" ht="15">
      <c r="A11" s="103" t="s">
        <v>4</v>
      </c>
      <c r="B11" s="103"/>
      <c r="C11" s="103"/>
      <c r="D11" s="103"/>
      <c r="E11" s="103"/>
      <c r="F11" s="103"/>
      <c r="G11" s="103"/>
      <c r="H11" s="155">
        <v>4000000</v>
      </c>
      <c r="I11" s="155"/>
      <c r="J11" s="99"/>
      <c r="K11" s="22"/>
      <c r="L11" s="22"/>
      <c r="M11" s="22"/>
      <c r="N11" s="22"/>
      <c r="O11" s="22"/>
      <c r="P11" s="2"/>
      <c r="Q11" s="2"/>
      <c r="W11" s="10"/>
      <c r="X11" s="1"/>
      <c r="Y11" s="1"/>
      <c r="AA11" s="2" t="s">
        <v>2</v>
      </c>
      <c r="AB11" s="18" t="s">
        <v>1</v>
      </c>
    </row>
    <row r="12" spans="1:25" ht="15">
      <c r="A12" s="114" t="s">
        <v>12</v>
      </c>
      <c r="B12" s="114"/>
      <c r="C12" s="114"/>
      <c r="D12" s="114"/>
      <c r="E12" s="114"/>
      <c r="F12" s="114"/>
      <c r="G12" s="114"/>
      <c r="H12" s="138">
        <v>12</v>
      </c>
      <c r="I12" s="138"/>
      <c r="J12" s="99"/>
      <c r="K12" s="22"/>
      <c r="L12" s="22"/>
      <c r="M12" s="22"/>
      <c r="N12" s="22"/>
      <c r="O12" s="22"/>
      <c r="P12" s="2"/>
      <c r="Q12" s="2"/>
      <c r="S12" s="11"/>
      <c r="T12" s="11"/>
      <c r="U12" s="11"/>
      <c r="V12" s="11"/>
      <c r="W12" s="10"/>
      <c r="X12" s="1"/>
      <c r="Y12" s="1"/>
    </row>
    <row r="13" spans="1:25" ht="15">
      <c r="A13" s="130" t="s">
        <v>17</v>
      </c>
      <c r="B13" s="131"/>
      <c r="C13" s="131"/>
      <c r="D13" s="131"/>
      <c r="E13" s="131"/>
      <c r="F13" s="131"/>
      <c r="G13" s="139"/>
      <c r="H13" s="145">
        <v>9.43</v>
      </c>
      <c r="I13" s="145"/>
      <c r="J13" s="99"/>
      <c r="K13" s="22"/>
      <c r="L13" s="22"/>
      <c r="M13" s="22"/>
      <c r="N13" s="22"/>
      <c r="O13" s="22"/>
      <c r="P13" s="2"/>
      <c r="Q13" s="2"/>
      <c r="S13" s="11"/>
      <c r="T13" s="11"/>
      <c r="U13" s="11"/>
      <c r="V13" s="11"/>
      <c r="W13" s="17"/>
      <c r="X13" s="1"/>
      <c r="Y13" s="1"/>
    </row>
    <row r="14" spans="1:28" ht="24.75" customHeight="1">
      <c r="A14" s="130" t="s">
        <v>13</v>
      </c>
      <c r="B14" s="131"/>
      <c r="C14" s="131"/>
      <c r="D14" s="131"/>
      <c r="E14" s="131"/>
      <c r="F14" s="131"/>
      <c r="G14" s="139"/>
      <c r="H14" s="140">
        <v>1</v>
      </c>
      <c r="I14" s="141"/>
      <c r="J14" s="128"/>
      <c r="K14" s="129"/>
      <c r="L14" s="129"/>
      <c r="M14" s="129"/>
      <c r="N14" s="129"/>
      <c r="O14" s="129"/>
      <c r="R14" s="1"/>
      <c r="S14" s="1"/>
      <c r="T14" s="1"/>
      <c r="U14" s="1"/>
      <c r="V14" s="1"/>
      <c r="W14" s="12"/>
      <c r="X14" s="1"/>
      <c r="Y14" s="1"/>
      <c r="AB14" s="48">
        <v>0.007</v>
      </c>
    </row>
    <row r="15" spans="1:28" ht="15">
      <c r="A15" s="130" t="str">
        <f>CONCATENATE("Месячный платеж по кредиту, ",L22)</f>
        <v>Месячный платеж по кредиту, </v>
      </c>
      <c r="B15" s="131"/>
      <c r="C15" s="131"/>
      <c r="D15" s="131"/>
      <c r="E15" s="131"/>
      <c r="F15" s="131"/>
      <c r="G15" s="32"/>
      <c r="H15" s="142">
        <f>IF(data=1,0,sumkred*PROC/100/((1-POWER(1+PROC/1200,-strok))*12))</f>
        <v>0</v>
      </c>
      <c r="I15" s="143"/>
      <c r="J15" s="24"/>
      <c r="K15" s="19"/>
      <c r="L15" s="144"/>
      <c r="M15" s="144"/>
      <c r="N15" s="144"/>
      <c r="O15" s="25"/>
      <c r="P15" s="20"/>
      <c r="Q15" s="20"/>
      <c r="R15" s="1"/>
      <c r="S15" s="1"/>
      <c r="T15" s="1"/>
      <c r="U15" s="1"/>
      <c r="V15" s="1"/>
      <c r="W15" s="12"/>
      <c r="X15" s="1"/>
      <c r="Y15" s="1"/>
      <c r="AB15" s="48">
        <v>0.005</v>
      </c>
    </row>
    <row r="16" spans="1:28" ht="15">
      <c r="A16" s="133" t="s">
        <v>54</v>
      </c>
      <c r="B16" s="134"/>
      <c r="C16" s="134"/>
      <c r="D16" s="134"/>
      <c r="E16" s="134"/>
      <c r="F16" s="134"/>
      <c r="G16" s="135"/>
      <c r="H16" s="222">
        <v>0</v>
      </c>
      <c r="I16" s="222"/>
      <c r="J16" s="128"/>
      <c r="K16" s="129"/>
      <c r="L16" s="129"/>
      <c r="M16" s="129"/>
      <c r="N16" s="129"/>
      <c r="O16" s="129"/>
      <c r="P16" s="20"/>
      <c r="Q16" s="20"/>
      <c r="R16" s="1"/>
      <c r="S16" s="1"/>
      <c r="T16" s="1"/>
      <c r="U16" s="1"/>
      <c r="V16" s="1"/>
      <c r="W16" s="17"/>
      <c r="X16" s="1"/>
      <c r="Y16" s="1"/>
      <c r="AB16" s="48">
        <v>0.01</v>
      </c>
    </row>
    <row r="17" spans="1:25" ht="15" customHeight="1">
      <c r="A17" s="133" t="s">
        <v>55</v>
      </c>
      <c r="B17" s="134"/>
      <c r="C17" s="134"/>
      <c r="D17" s="134"/>
      <c r="E17" s="134"/>
      <c r="F17" s="134"/>
      <c r="G17" s="135"/>
      <c r="H17" s="221">
        <v>0</v>
      </c>
      <c r="I17" s="221"/>
      <c r="J17" s="128"/>
      <c r="K17" s="129"/>
      <c r="L17" s="129"/>
      <c r="M17" s="129"/>
      <c r="N17" s="129"/>
      <c r="O17" s="129"/>
      <c r="P17" s="20"/>
      <c r="Q17" s="20"/>
      <c r="R17" s="1"/>
      <c r="S17" s="1"/>
      <c r="T17" s="1"/>
      <c r="U17" s="1"/>
      <c r="V17" s="1"/>
      <c r="W17" s="17"/>
      <c r="X17" s="1"/>
      <c r="Y17" s="1"/>
    </row>
    <row r="18" spans="1:25" ht="34.5" customHeight="1">
      <c r="A18" s="126" t="s">
        <v>62</v>
      </c>
      <c r="B18" s="126"/>
      <c r="C18" s="126"/>
      <c r="D18" s="126"/>
      <c r="E18" s="126"/>
      <c r="F18" s="126"/>
      <c r="G18" s="126"/>
      <c r="H18" s="127">
        <v>0.005</v>
      </c>
      <c r="I18" s="127"/>
      <c r="J18" s="128"/>
      <c r="K18" s="129"/>
      <c r="L18" s="129"/>
      <c r="M18" s="129"/>
      <c r="N18" s="129"/>
      <c r="O18" s="129"/>
      <c r="P18" s="20"/>
      <c r="Q18" s="20"/>
      <c r="R18" s="1"/>
      <c r="S18" s="1"/>
      <c r="T18" s="1"/>
      <c r="U18" s="1"/>
      <c r="V18" s="1"/>
      <c r="W18" s="17"/>
      <c r="X18" s="1"/>
      <c r="Y18" s="1"/>
    </row>
    <row r="19" spans="1:25" ht="15" hidden="1">
      <c r="A19" s="130" t="s">
        <v>56</v>
      </c>
      <c r="B19" s="131"/>
      <c r="C19" s="131"/>
      <c r="D19" s="131"/>
      <c r="E19" s="131"/>
      <c r="F19" s="131"/>
      <c r="G19" s="131"/>
      <c r="H19" s="132"/>
      <c r="I19" s="132"/>
      <c r="J19" s="128"/>
      <c r="K19" s="129"/>
      <c r="L19" s="129"/>
      <c r="M19" s="129"/>
      <c r="N19" s="129"/>
      <c r="O19" s="129"/>
      <c r="P19" s="20"/>
      <c r="Q19" s="20"/>
      <c r="R19" s="1"/>
      <c r="S19" s="1"/>
      <c r="T19" s="1"/>
      <c r="U19" s="1"/>
      <c r="V19" s="1"/>
      <c r="W19" s="17"/>
      <c r="X19" s="1"/>
      <c r="Y19" s="1"/>
    </row>
    <row r="20" spans="1:25" ht="19.5" customHeight="1">
      <c r="A20" s="170" t="s">
        <v>71</v>
      </c>
      <c r="B20" s="171"/>
      <c r="C20" s="171"/>
      <c r="D20" s="171"/>
      <c r="E20" s="171"/>
      <c r="F20" s="171"/>
      <c r="G20" s="172"/>
      <c r="H20" s="104">
        <v>750</v>
      </c>
      <c r="I20" s="104"/>
      <c r="J20" s="98"/>
      <c r="K20" s="99"/>
      <c r="L20" s="99"/>
      <c r="M20" s="99"/>
      <c r="N20" s="99"/>
      <c r="O20" s="99"/>
      <c r="P20" s="20"/>
      <c r="Q20" s="20"/>
      <c r="R20" s="1"/>
      <c r="S20" s="1"/>
      <c r="T20" s="1"/>
      <c r="U20" s="1"/>
      <c r="V20" s="1"/>
      <c r="W20" s="17"/>
      <c r="X20" s="1"/>
      <c r="Y20" s="1"/>
    </row>
    <row r="21" spans="1:25" ht="29.25" customHeight="1">
      <c r="A21" s="113" t="s">
        <v>72</v>
      </c>
      <c r="B21" s="114"/>
      <c r="C21" s="114"/>
      <c r="D21" s="114"/>
      <c r="E21" s="114"/>
      <c r="F21" s="114"/>
      <c r="G21" s="114"/>
      <c r="H21" s="115" t="s">
        <v>73</v>
      </c>
      <c r="I21" s="116"/>
      <c r="J21" s="98"/>
      <c r="K21" s="99"/>
      <c r="L21" s="99"/>
      <c r="M21" s="99"/>
      <c r="N21" s="99"/>
      <c r="O21" s="99"/>
      <c r="P21" s="20"/>
      <c r="Q21" s="20"/>
      <c r="R21" s="1"/>
      <c r="S21" s="1"/>
      <c r="T21" s="1"/>
      <c r="U21" s="1"/>
      <c r="V21" s="1"/>
      <c r="W21" s="17"/>
      <c r="X21" s="1"/>
      <c r="Y21" s="1"/>
    </row>
    <row r="22" spans="1:23" ht="15">
      <c r="A22" s="13">
        <v>2</v>
      </c>
      <c r="B22" s="1"/>
      <c r="C22" s="1"/>
      <c r="D22" s="1"/>
      <c r="E22" s="1"/>
      <c r="F22" s="1"/>
      <c r="G22" s="1"/>
      <c r="I22" s="23"/>
      <c r="J22" s="23"/>
      <c r="K22" s="23"/>
      <c r="L22" s="112"/>
      <c r="M22" s="112"/>
      <c r="N22" s="112"/>
      <c r="O22" s="112"/>
      <c r="P22" s="23"/>
      <c r="Q22" s="23"/>
      <c r="R22" s="1"/>
      <c r="S22" s="1"/>
      <c r="T22" s="1"/>
      <c r="U22" s="1"/>
      <c r="V22" s="27" t="s">
        <v>16</v>
      </c>
      <c r="W22" s="14"/>
    </row>
    <row r="23" spans="1:22" ht="12.75" customHeight="1">
      <c r="A23" s="121" t="s">
        <v>22</v>
      </c>
      <c r="B23" s="111" t="s">
        <v>24</v>
      </c>
      <c r="C23" s="111"/>
      <c r="D23" s="111"/>
      <c r="E23" s="111"/>
      <c r="F23" s="100"/>
      <c r="G23" s="100"/>
      <c r="H23" s="4"/>
      <c r="I23" s="3" t="s">
        <v>112</v>
      </c>
      <c r="J23" s="100"/>
      <c r="K23" s="101" t="s">
        <v>27</v>
      </c>
      <c r="L23" s="102"/>
      <c r="M23" s="102"/>
      <c r="N23" s="102" t="s">
        <v>28</v>
      </c>
      <c r="O23" s="102"/>
      <c r="P23" s="102"/>
      <c r="Q23" s="102" t="s">
        <v>29</v>
      </c>
      <c r="R23" s="102"/>
      <c r="S23" s="102"/>
      <c r="T23" s="102" t="s">
        <v>30</v>
      </c>
      <c r="U23" s="102"/>
      <c r="V23" s="102"/>
    </row>
    <row r="24" spans="1:22" ht="75.75" thickBot="1">
      <c r="A24" s="122"/>
      <c r="B24" s="59" t="s">
        <v>45</v>
      </c>
      <c r="C24" s="59" t="s">
        <v>46</v>
      </c>
      <c r="D24" s="59" t="s">
        <v>91</v>
      </c>
      <c r="E24" s="59" t="s">
        <v>47</v>
      </c>
      <c r="F24" s="54" t="s">
        <v>46</v>
      </c>
      <c r="G24" s="54" t="s">
        <v>47</v>
      </c>
      <c r="H24" s="54" t="s">
        <v>45</v>
      </c>
      <c r="I24" s="96"/>
      <c r="J24" s="54" t="s">
        <v>47</v>
      </c>
      <c r="K24" s="49" t="s">
        <v>45</v>
      </c>
      <c r="L24" s="36" t="s">
        <v>46</v>
      </c>
      <c r="M24" s="36" t="s">
        <v>47</v>
      </c>
      <c r="N24" s="36" t="s">
        <v>45</v>
      </c>
      <c r="O24" s="36" t="s">
        <v>46</v>
      </c>
      <c r="P24" s="36" t="s">
        <v>47</v>
      </c>
      <c r="Q24" s="36" t="s">
        <v>45</v>
      </c>
      <c r="R24" s="36" t="s">
        <v>46</v>
      </c>
      <c r="S24" s="36" t="s">
        <v>47</v>
      </c>
      <c r="T24" s="36" t="s">
        <v>45</v>
      </c>
      <c r="U24" s="36" t="s">
        <v>46</v>
      </c>
      <c r="V24" s="36" t="s">
        <v>47</v>
      </c>
    </row>
    <row r="25" spans="1:22" ht="15.75" thickTop="1">
      <c r="A25" s="62">
        <v>1</v>
      </c>
      <c r="B25" s="40">
        <f>sumkred</f>
        <v>4000000</v>
      </c>
      <c r="C25" s="40">
        <f aca="true" t="shared" si="0" ref="C25:C36">IF(A25&gt;strok,0,IF(data=1,B25*(PROC/36500)*30.42,B25*(PROC/36000)*30))</f>
        <v>31436.77808219178</v>
      </c>
      <c r="D25" s="40">
        <f>H17+H20+H16*sumkred+Переказ*sumkred</f>
        <v>20750</v>
      </c>
      <c r="E25" s="40">
        <f>IF(A25=strok,B25+C25,C25+D25)</f>
        <v>52186.778082191784</v>
      </c>
      <c r="F25" s="56"/>
      <c r="G25" s="55"/>
      <c r="H25" s="55"/>
      <c r="I25" s="55">
        <f aca="true" t="shared" si="1" ref="I25:I36">IF(data=1,H25*(PROC/36500)*30.42,H25*(PROC/36000)*30)</f>
        <v>0</v>
      </c>
      <c r="J25" s="55">
        <f aca="true" t="shared" si="2" ref="J25:J36">IF(data=1,IF(I25&gt;0.0001,I25+sumproplat,0),IF(H25&gt;sumproplat*2,sumproplat,H25+I25))</f>
        <v>0</v>
      </c>
      <c r="K25" s="50">
        <f>IF(data=1,IF((H36-sumproplat)&gt;0,H36-sumproplat,0),IF(H36-(sumproplat-I36)&gt;0,H36-(J36-I36),0))</f>
        <v>0</v>
      </c>
      <c r="L25" s="38">
        <f aca="true" t="shared" si="3" ref="L25:L36">IF(data=1,K25*(PROC/36500)*30.42,K25*(PROC/36000)*30)</f>
        <v>0</v>
      </c>
      <c r="M25" s="38">
        <f aca="true" t="shared" si="4" ref="M25:M36">IF(data=1,IF(L25&gt;0.0001,L25+sumproplat,0),IF(K25&gt;sumproplat*2,sumproplat,K25+L25))</f>
        <v>0</v>
      </c>
      <c r="N25" s="38">
        <f>IF(data=1,IF((K36-sumproplat)&gt;0,K36-sumproplat,0),IF(K36-(sumproplat-L36)&gt;0,K36-(M36-L36),0))</f>
        <v>0</v>
      </c>
      <c r="O25" s="38">
        <f aca="true" t="shared" si="5" ref="O25:O36">IF(data=1,N25*(PROC/36500)*30.42,N25*(PROC/36000)*30)</f>
        <v>0</v>
      </c>
      <c r="P25" s="38">
        <f aca="true" t="shared" si="6" ref="P25:P36">IF(data=1,IF(O25&gt;0.0001,O25+sumproplat,0),IF(N25&gt;sumproplat*2,sumproplat,N25+O25))</f>
        <v>0</v>
      </c>
      <c r="Q25" s="38">
        <f>IF(data=1,IF((N36-sumproplat)&gt;0,N36-sumproplat,0),IF(N36-(sumproplat-O36)&gt;0,N36-(P36-O36),0))</f>
        <v>0</v>
      </c>
      <c r="R25" s="38">
        <f aca="true" t="shared" si="7" ref="R25:R36">IF(data=1,Q25*(PROC/36500)*30.42,Q25*(PROC/36000)*30)</f>
        <v>0</v>
      </c>
      <c r="S25" s="38">
        <f aca="true" t="shared" si="8" ref="S25:S36">IF(data=1,IF(R25&gt;0.0001,R25+sumproplat,0),IF(Q25&gt;sumproplat*2,sumproplat,Q25+R25))</f>
        <v>0</v>
      </c>
      <c r="T25" s="38">
        <f>IF(data=1,IF((Q36-sumproplat)&gt;0,Q36-sumproplat,0),IF(Q36-(sumproplat-R36)&gt;0,Q36-(S36-R36),0))</f>
        <v>0</v>
      </c>
      <c r="U25" s="38">
        <f aca="true" t="shared" si="9" ref="U25:U36">IF(data=1,T25*(PROC/36500)*30.42,T25*(PROC/36000)*30)</f>
        <v>0</v>
      </c>
      <c r="V25" s="38">
        <f aca="true" t="shared" si="10" ref="V25:V36">IF(data=1,IF(U25&gt;0.0001,U25+sumproplat,0),IF(T25&gt;sumproplat*2,sumproplat,T25+U25))</f>
        <v>0</v>
      </c>
    </row>
    <row r="26" spans="1:22" ht="15">
      <c r="A26" s="63">
        <v>2</v>
      </c>
      <c r="B26" s="40">
        <f aca="true" t="shared" si="11" ref="B26:B36">IF(data=1,IF(A26&gt;strok,0,B25),0)</f>
        <v>4000000</v>
      </c>
      <c r="C26" s="40">
        <f t="shared" si="0"/>
        <v>31436.77808219178</v>
      </c>
      <c r="D26" s="40">
        <v>0</v>
      </c>
      <c r="E26" s="40">
        <f aca="true" t="shared" si="12" ref="E26:E36">IF(A26=strok,B26+C26,C26)</f>
        <v>31436.77808219178</v>
      </c>
      <c r="F26" s="56"/>
      <c r="G26" s="55"/>
      <c r="H26" s="55"/>
      <c r="I26" s="55">
        <f t="shared" si="1"/>
        <v>0</v>
      </c>
      <c r="J26" s="55">
        <f t="shared" si="2"/>
        <v>0</v>
      </c>
      <c r="K26" s="51">
        <f>IF(data=1,IF((K25-sumproplat)&gt;0,K25-sumproplat,0),IF(K25-(sumproplat-L25)&gt;0,K25-(M25-L25),0))</f>
        <v>0</v>
      </c>
      <c r="L26" s="40">
        <f t="shared" si="3"/>
        <v>0</v>
      </c>
      <c r="M26" s="40">
        <f t="shared" si="4"/>
        <v>0</v>
      </c>
      <c r="N26" s="40">
        <f>IF(data=1,IF((N25-sumproplat)&gt;0,N25-sumproplat,0),IF(N25-(sumproplat-O25)&gt;0,N25-(P25-O25),0))</f>
        <v>0</v>
      </c>
      <c r="O26" s="40">
        <f t="shared" si="5"/>
        <v>0</v>
      </c>
      <c r="P26" s="40">
        <f t="shared" si="6"/>
        <v>0</v>
      </c>
      <c r="Q26" s="40">
        <f>IF(data=1,IF((Q25-sumproplat)&gt;0,Q25-sumproplat,0),IF(Q25-(sumproplat-R25)&gt;0,Q25-(S25-R25),0))</f>
        <v>0</v>
      </c>
      <c r="R26" s="40">
        <f t="shared" si="7"/>
        <v>0</v>
      </c>
      <c r="S26" s="40">
        <f t="shared" si="8"/>
        <v>0</v>
      </c>
      <c r="T26" s="40">
        <f>IF(data=1,IF((T25-sumproplat)&gt;0,T25-sumproplat,0),IF(T25-(sumproplat-U25)&gt;0,T25-(V25-U25),0))</f>
        <v>0</v>
      </c>
      <c r="U26" s="40">
        <f t="shared" si="9"/>
        <v>0</v>
      </c>
      <c r="V26" s="40">
        <f t="shared" si="10"/>
        <v>0</v>
      </c>
    </row>
    <row r="27" spans="1:22" ht="15">
      <c r="A27" s="62">
        <v>3</v>
      </c>
      <c r="B27" s="40">
        <f t="shared" si="11"/>
        <v>4000000</v>
      </c>
      <c r="C27" s="40">
        <f t="shared" si="0"/>
        <v>31436.77808219178</v>
      </c>
      <c r="D27" s="40">
        <v>0</v>
      </c>
      <c r="E27" s="40">
        <f t="shared" si="12"/>
        <v>31436.77808219178</v>
      </c>
      <c r="F27" s="56"/>
      <c r="G27" s="55"/>
      <c r="H27" s="55"/>
      <c r="I27" s="55">
        <f t="shared" si="1"/>
        <v>0</v>
      </c>
      <c r="J27" s="55">
        <f t="shared" si="2"/>
        <v>0</v>
      </c>
      <c r="K27" s="51">
        <f aca="true" t="shared" si="13" ref="K27:K36">IF(data=1,IF((K26-sumproplat)&gt;0,K26-sumproplat,0),IF(K26-(sumproplat-L26)&gt;0,K26-(M26-L26),0))</f>
        <v>0</v>
      </c>
      <c r="L27" s="40">
        <f t="shared" si="3"/>
        <v>0</v>
      </c>
      <c r="M27" s="40">
        <f t="shared" si="4"/>
        <v>0</v>
      </c>
      <c r="N27" s="40">
        <f aca="true" t="shared" si="14" ref="N27:N36">IF(data=1,IF((N26-sumproplat)&gt;0,N26-sumproplat,0),IF(N26-(sumproplat-O26)&gt;0,N26-(P26-O26),0))</f>
        <v>0</v>
      </c>
      <c r="O27" s="40">
        <f t="shared" si="5"/>
        <v>0</v>
      </c>
      <c r="P27" s="40">
        <f t="shared" si="6"/>
        <v>0</v>
      </c>
      <c r="Q27" s="40">
        <f aca="true" t="shared" si="15" ref="Q27:Q36">IF(data=1,IF((Q26-sumproplat)&gt;0,Q26-sumproplat,0),IF(Q26-(sumproplat-R26)&gt;0,Q26-(S26-R26),0))</f>
        <v>0</v>
      </c>
      <c r="R27" s="40">
        <f t="shared" si="7"/>
        <v>0</v>
      </c>
      <c r="S27" s="40">
        <f t="shared" si="8"/>
        <v>0</v>
      </c>
      <c r="T27" s="40">
        <f aca="true" t="shared" si="16" ref="T27:T36">IF(data=1,IF((T26-sumproplat)&gt;0,T26-sumproplat,0),IF(T26-(sumproplat-U26)&gt;0,T26-(V26-U26),0))</f>
        <v>0</v>
      </c>
      <c r="U27" s="40">
        <f t="shared" si="9"/>
        <v>0</v>
      </c>
      <c r="V27" s="40">
        <f t="shared" si="10"/>
        <v>0</v>
      </c>
    </row>
    <row r="28" spans="1:22" ht="15">
      <c r="A28" s="63">
        <v>4</v>
      </c>
      <c r="B28" s="40">
        <f t="shared" si="11"/>
        <v>4000000</v>
      </c>
      <c r="C28" s="40">
        <f t="shared" si="0"/>
        <v>31436.77808219178</v>
      </c>
      <c r="D28" s="40">
        <v>0</v>
      </c>
      <c r="E28" s="40">
        <f t="shared" si="12"/>
        <v>31436.77808219178</v>
      </c>
      <c r="F28" s="56"/>
      <c r="G28" s="55"/>
      <c r="H28" s="55"/>
      <c r="I28" s="55">
        <f t="shared" si="1"/>
        <v>0</v>
      </c>
      <c r="J28" s="55">
        <f t="shared" si="2"/>
        <v>0</v>
      </c>
      <c r="K28" s="51">
        <f t="shared" si="13"/>
        <v>0</v>
      </c>
      <c r="L28" s="40">
        <f t="shared" si="3"/>
        <v>0</v>
      </c>
      <c r="M28" s="40">
        <f t="shared" si="4"/>
        <v>0</v>
      </c>
      <c r="N28" s="40">
        <f t="shared" si="14"/>
        <v>0</v>
      </c>
      <c r="O28" s="40">
        <f t="shared" si="5"/>
        <v>0</v>
      </c>
      <c r="P28" s="40">
        <f t="shared" si="6"/>
        <v>0</v>
      </c>
      <c r="Q28" s="40">
        <f t="shared" si="15"/>
        <v>0</v>
      </c>
      <c r="R28" s="40">
        <f t="shared" si="7"/>
        <v>0</v>
      </c>
      <c r="S28" s="40">
        <f t="shared" si="8"/>
        <v>0</v>
      </c>
      <c r="T28" s="40">
        <f t="shared" si="16"/>
        <v>0</v>
      </c>
      <c r="U28" s="40">
        <f t="shared" si="9"/>
        <v>0</v>
      </c>
      <c r="V28" s="40">
        <f t="shared" si="10"/>
        <v>0</v>
      </c>
    </row>
    <row r="29" spans="1:22" ht="15">
      <c r="A29" s="62">
        <v>5</v>
      </c>
      <c r="B29" s="40">
        <f t="shared" si="11"/>
        <v>4000000</v>
      </c>
      <c r="C29" s="40">
        <f t="shared" si="0"/>
        <v>31436.77808219178</v>
      </c>
      <c r="D29" s="40">
        <v>0</v>
      </c>
      <c r="E29" s="40">
        <f t="shared" si="12"/>
        <v>31436.77808219178</v>
      </c>
      <c r="F29" s="56"/>
      <c r="G29" s="55"/>
      <c r="H29" s="55"/>
      <c r="I29" s="55">
        <f t="shared" si="1"/>
        <v>0</v>
      </c>
      <c r="J29" s="55">
        <f t="shared" si="2"/>
        <v>0</v>
      </c>
      <c r="K29" s="51">
        <f t="shared" si="13"/>
        <v>0</v>
      </c>
      <c r="L29" s="40">
        <f t="shared" si="3"/>
        <v>0</v>
      </c>
      <c r="M29" s="40">
        <f t="shared" si="4"/>
        <v>0</v>
      </c>
      <c r="N29" s="40">
        <f t="shared" si="14"/>
        <v>0</v>
      </c>
      <c r="O29" s="40">
        <f t="shared" si="5"/>
        <v>0</v>
      </c>
      <c r="P29" s="40">
        <f t="shared" si="6"/>
        <v>0</v>
      </c>
      <c r="Q29" s="40">
        <f t="shared" si="15"/>
        <v>0</v>
      </c>
      <c r="R29" s="40">
        <f t="shared" si="7"/>
        <v>0</v>
      </c>
      <c r="S29" s="40">
        <f t="shared" si="8"/>
        <v>0</v>
      </c>
      <c r="T29" s="40">
        <f t="shared" si="16"/>
        <v>0</v>
      </c>
      <c r="U29" s="40">
        <f t="shared" si="9"/>
        <v>0</v>
      </c>
      <c r="V29" s="40">
        <f t="shared" si="10"/>
        <v>0</v>
      </c>
    </row>
    <row r="30" spans="1:22" ht="15">
      <c r="A30" s="63">
        <v>6</v>
      </c>
      <c r="B30" s="40">
        <f t="shared" si="11"/>
        <v>4000000</v>
      </c>
      <c r="C30" s="40">
        <f t="shared" si="0"/>
        <v>31436.77808219178</v>
      </c>
      <c r="D30" s="40">
        <v>0</v>
      </c>
      <c r="E30" s="40">
        <f t="shared" si="12"/>
        <v>31436.77808219178</v>
      </c>
      <c r="F30" s="56"/>
      <c r="G30" s="55"/>
      <c r="H30" s="55"/>
      <c r="I30" s="55">
        <f t="shared" si="1"/>
        <v>0</v>
      </c>
      <c r="J30" s="55">
        <f t="shared" si="2"/>
        <v>0</v>
      </c>
      <c r="K30" s="51">
        <f t="shared" si="13"/>
        <v>0</v>
      </c>
      <c r="L30" s="40">
        <f t="shared" si="3"/>
        <v>0</v>
      </c>
      <c r="M30" s="40">
        <f t="shared" si="4"/>
        <v>0</v>
      </c>
      <c r="N30" s="40">
        <f t="shared" si="14"/>
        <v>0</v>
      </c>
      <c r="O30" s="40">
        <f t="shared" si="5"/>
        <v>0</v>
      </c>
      <c r="P30" s="40">
        <f t="shared" si="6"/>
        <v>0</v>
      </c>
      <c r="Q30" s="40">
        <f t="shared" si="15"/>
        <v>0</v>
      </c>
      <c r="R30" s="40">
        <f t="shared" si="7"/>
        <v>0</v>
      </c>
      <c r="S30" s="40">
        <f t="shared" si="8"/>
        <v>0</v>
      </c>
      <c r="T30" s="40">
        <f t="shared" si="16"/>
        <v>0</v>
      </c>
      <c r="U30" s="40">
        <f t="shared" si="9"/>
        <v>0</v>
      </c>
      <c r="V30" s="40">
        <f t="shared" si="10"/>
        <v>0</v>
      </c>
    </row>
    <row r="31" spans="1:22" ht="14.25" customHeight="1">
      <c r="A31" s="62">
        <v>7</v>
      </c>
      <c r="B31" s="40">
        <f t="shared" si="11"/>
        <v>4000000</v>
      </c>
      <c r="C31" s="40">
        <f t="shared" si="0"/>
        <v>31436.77808219178</v>
      </c>
      <c r="D31" s="40">
        <v>0</v>
      </c>
      <c r="E31" s="40">
        <f t="shared" si="12"/>
        <v>31436.77808219178</v>
      </c>
      <c r="F31" s="56"/>
      <c r="G31" s="55"/>
      <c r="H31" s="55"/>
      <c r="I31" s="55">
        <f t="shared" si="1"/>
        <v>0</v>
      </c>
      <c r="J31" s="55">
        <f t="shared" si="2"/>
        <v>0</v>
      </c>
      <c r="K31" s="51">
        <f t="shared" si="13"/>
        <v>0</v>
      </c>
      <c r="L31" s="40">
        <f t="shared" si="3"/>
        <v>0</v>
      </c>
      <c r="M31" s="40">
        <f t="shared" si="4"/>
        <v>0</v>
      </c>
      <c r="N31" s="40">
        <f t="shared" si="14"/>
        <v>0</v>
      </c>
      <c r="O31" s="40">
        <f t="shared" si="5"/>
        <v>0</v>
      </c>
      <c r="P31" s="40">
        <f t="shared" si="6"/>
        <v>0</v>
      </c>
      <c r="Q31" s="40">
        <f t="shared" si="15"/>
        <v>0</v>
      </c>
      <c r="R31" s="40">
        <f t="shared" si="7"/>
        <v>0</v>
      </c>
      <c r="S31" s="40">
        <f t="shared" si="8"/>
        <v>0</v>
      </c>
      <c r="T31" s="40">
        <f t="shared" si="16"/>
        <v>0</v>
      </c>
      <c r="U31" s="40">
        <f t="shared" si="9"/>
        <v>0</v>
      </c>
      <c r="V31" s="40">
        <f t="shared" si="10"/>
        <v>0</v>
      </c>
    </row>
    <row r="32" spans="1:22" ht="15">
      <c r="A32" s="63">
        <v>8</v>
      </c>
      <c r="B32" s="40">
        <f t="shared" si="11"/>
        <v>4000000</v>
      </c>
      <c r="C32" s="40">
        <f t="shared" si="0"/>
        <v>31436.77808219178</v>
      </c>
      <c r="D32" s="40">
        <v>0</v>
      </c>
      <c r="E32" s="40">
        <f t="shared" si="12"/>
        <v>31436.77808219178</v>
      </c>
      <c r="F32" s="56"/>
      <c r="G32" s="55"/>
      <c r="H32" s="55"/>
      <c r="I32" s="55">
        <f t="shared" si="1"/>
        <v>0</v>
      </c>
      <c r="J32" s="55">
        <f t="shared" si="2"/>
        <v>0</v>
      </c>
      <c r="K32" s="51">
        <f t="shared" si="13"/>
        <v>0</v>
      </c>
      <c r="L32" s="40">
        <f t="shared" si="3"/>
        <v>0</v>
      </c>
      <c r="M32" s="40">
        <f t="shared" si="4"/>
        <v>0</v>
      </c>
      <c r="N32" s="40">
        <f t="shared" si="14"/>
        <v>0</v>
      </c>
      <c r="O32" s="40">
        <f t="shared" si="5"/>
        <v>0</v>
      </c>
      <c r="P32" s="40">
        <f t="shared" si="6"/>
        <v>0</v>
      </c>
      <c r="Q32" s="40">
        <f t="shared" si="15"/>
        <v>0</v>
      </c>
      <c r="R32" s="40">
        <f t="shared" si="7"/>
        <v>0</v>
      </c>
      <c r="S32" s="40">
        <f t="shared" si="8"/>
        <v>0</v>
      </c>
      <c r="T32" s="40">
        <f t="shared" si="16"/>
        <v>0</v>
      </c>
      <c r="U32" s="40">
        <f t="shared" si="9"/>
        <v>0</v>
      </c>
      <c r="V32" s="40">
        <f t="shared" si="10"/>
        <v>0</v>
      </c>
    </row>
    <row r="33" spans="1:22" ht="15">
      <c r="A33" s="62">
        <v>9</v>
      </c>
      <c r="B33" s="40">
        <f t="shared" si="11"/>
        <v>4000000</v>
      </c>
      <c r="C33" s="40">
        <f t="shared" si="0"/>
        <v>31436.77808219178</v>
      </c>
      <c r="D33" s="40">
        <v>0</v>
      </c>
      <c r="E33" s="40">
        <f t="shared" si="12"/>
        <v>31436.77808219178</v>
      </c>
      <c r="F33" s="56"/>
      <c r="G33" s="55"/>
      <c r="H33" s="55"/>
      <c r="I33" s="55">
        <f t="shared" si="1"/>
        <v>0</v>
      </c>
      <c r="J33" s="55">
        <f t="shared" si="2"/>
        <v>0</v>
      </c>
      <c r="K33" s="51">
        <f t="shared" si="13"/>
        <v>0</v>
      </c>
      <c r="L33" s="40">
        <f t="shared" si="3"/>
        <v>0</v>
      </c>
      <c r="M33" s="40">
        <f t="shared" si="4"/>
        <v>0</v>
      </c>
      <c r="N33" s="40">
        <f t="shared" si="14"/>
        <v>0</v>
      </c>
      <c r="O33" s="40">
        <f t="shared" si="5"/>
        <v>0</v>
      </c>
      <c r="P33" s="40">
        <f t="shared" si="6"/>
        <v>0</v>
      </c>
      <c r="Q33" s="40">
        <f t="shared" si="15"/>
        <v>0</v>
      </c>
      <c r="R33" s="40">
        <f t="shared" si="7"/>
        <v>0</v>
      </c>
      <c r="S33" s="40">
        <f t="shared" si="8"/>
        <v>0</v>
      </c>
      <c r="T33" s="40">
        <f t="shared" si="16"/>
        <v>0</v>
      </c>
      <c r="U33" s="40">
        <f t="shared" si="9"/>
        <v>0</v>
      </c>
      <c r="V33" s="40">
        <f t="shared" si="10"/>
        <v>0</v>
      </c>
    </row>
    <row r="34" spans="1:22" ht="15">
      <c r="A34" s="63">
        <v>10</v>
      </c>
      <c r="B34" s="40">
        <f t="shared" si="11"/>
        <v>4000000</v>
      </c>
      <c r="C34" s="40">
        <f t="shared" si="0"/>
        <v>31436.77808219178</v>
      </c>
      <c r="D34" s="40">
        <v>0</v>
      </c>
      <c r="E34" s="40">
        <f t="shared" si="12"/>
        <v>31436.77808219178</v>
      </c>
      <c r="F34" s="56"/>
      <c r="G34" s="55"/>
      <c r="H34" s="55"/>
      <c r="I34" s="55">
        <f t="shared" si="1"/>
        <v>0</v>
      </c>
      <c r="J34" s="55">
        <f t="shared" si="2"/>
        <v>0</v>
      </c>
      <c r="K34" s="51">
        <f t="shared" si="13"/>
        <v>0</v>
      </c>
      <c r="L34" s="40">
        <f t="shared" si="3"/>
        <v>0</v>
      </c>
      <c r="M34" s="40">
        <f t="shared" si="4"/>
        <v>0</v>
      </c>
      <c r="N34" s="40">
        <f t="shared" si="14"/>
        <v>0</v>
      </c>
      <c r="O34" s="40">
        <f t="shared" si="5"/>
        <v>0</v>
      </c>
      <c r="P34" s="40">
        <f t="shared" si="6"/>
        <v>0</v>
      </c>
      <c r="Q34" s="40">
        <f t="shared" si="15"/>
        <v>0</v>
      </c>
      <c r="R34" s="40">
        <f t="shared" si="7"/>
        <v>0</v>
      </c>
      <c r="S34" s="40">
        <f t="shared" si="8"/>
        <v>0</v>
      </c>
      <c r="T34" s="40">
        <f t="shared" si="16"/>
        <v>0</v>
      </c>
      <c r="U34" s="40">
        <f t="shared" si="9"/>
        <v>0</v>
      </c>
      <c r="V34" s="40">
        <f t="shared" si="10"/>
        <v>0</v>
      </c>
    </row>
    <row r="35" spans="1:22" ht="15">
      <c r="A35" s="62">
        <v>11</v>
      </c>
      <c r="B35" s="40">
        <f t="shared" si="11"/>
        <v>4000000</v>
      </c>
      <c r="C35" s="40">
        <f t="shared" si="0"/>
        <v>31436.77808219178</v>
      </c>
      <c r="D35" s="40">
        <v>0</v>
      </c>
      <c r="E35" s="40">
        <f t="shared" si="12"/>
        <v>31436.77808219178</v>
      </c>
      <c r="F35" s="56"/>
      <c r="G35" s="55"/>
      <c r="H35" s="55"/>
      <c r="I35" s="55">
        <f t="shared" si="1"/>
        <v>0</v>
      </c>
      <c r="J35" s="55">
        <f t="shared" si="2"/>
        <v>0</v>
      </c>
      <c r="K35" s="51">
        <f t="shared" si="13"/>
        <v>0</v>
      </c>
      <c r="L35" s="40">
        <f t="shared" si="3"/>
        <v>0</v>
      </c>
      <c r="M35" s="40">
        <f t="shared" si="4"/>
        <v>0</v>
      </c>
      <c r="N35" s="40">
        <f t="shared" si="14"/>
        <v>0</v>
      </c>
      <c r="O35" s="40">
        <f t="shared" si="5"/>
        <v>0</v>
      </c>
      <c r="P35" s="40">
        <f t="shared" si="6"/>
        <v>0</v>
      </c>
      <c r="Q35" s="40">
        <f t="shared" si="15"/>
        <v>0</v>
      </c>
      <c r="R35" s="40">
        <f t="shared" si="7"/>
        <v>0</v>
      </c>
      <c r="S35" s="40">
        <f t="shared" si="8"/>
        <v>0</v>
      </c>
      <c r="T35" s="40">
        <f t="shared" si="16"/>
        <v>0</v>
      </c>
      <c r="U35" s="40">
        <f t="shared" si="9"/>
        <v>0</v>
      </c>
      <c r="V35" s="40">
        <f t="shared" si="10"/>
        <v>0</v>
      </c>
    </row>
    <row r="36" spans="1:22" ht="15.75" thickBot="1">
      <c r="A36" s="63">
        <v>12</v>
      </c>
      <c r="B36" s="40">
        <f t="shared" si="11"/>
        <v>4000000</v>
      </c>
      <c r="C36" s="40">
        <f t="shared" si="0"/>
        <v>31436.77808219178</v>
      </c>
      <c r="D36" s="40">
        <v>0</v>
      </c>
      <c r="E36" s="40">
        <f t="shared" si="12"/>
        <v>4031436.778082192</v>
      </c>
      <c r="F36" s="56"/>
      <c r="G36" s="55"/>
      <c r="H36" s="55"/>
      <c r="I36" s="55">
        <f t="shared" si="1"/>
        <v>0</v>
      </c>
      <c r="J36" s="55">
        <f t="shared" si="2"/>
        <v>0</v>
      </c>
      <c r="K36" s="52">
        <f t="shared" si="13"/>
        <v>0</v>
      </c>
      <c r="L36" s="42">
        <f t="shared" si="3"/>
        <v>0</v>
      </c>
      <c r="M36" s="42">
        <f t="shared" si="4"/>
        <v>0</v>
      </c>
      <c r="N36" s="42">
        <f t="shared" si="14"/>
        <v>0</v>
      </c>
      <c r="O36" s="42">
        <f t="shared" si="5"/>
        <v>0</v>
      </c>
      <c r="P36" s="42">
        <f t="shared" si="6"/>
        <v>0</v>
      </c>
      <c r="Q36" s="42">
        <f t="shared" si="15"/>
        <v>0</v>
      </c>
      <c r="R36" s="42">
        <f t="shared" si="7"/>
        <v>0</v>
      </c>
      <c r="S36" s="42">
        <f t="shared" si="8"/>
        <v>0</v>
      </c>
      <c r="T36" s="42">
        <f t="shared" si="16"/>
        <v>0</v>
      </c>
      <c r="U36" s="42">
        <f t="shared" si="9"/>
        <v>0</v>
      </c>
      <c r="V36" s="42">
        <f t="shared" si="10"/>
        <v>0</v>
      </c>
    </row>
    <row r="37" spans="1:22" ht="15.75" thickTop="1">
      <c r="A37" s="43" t="s">
        <v>23</v>
      </c>
      <c r="B37" s="60"/>
      <c r="C37" s="60">
        <f>SUM(C25:C36)</f>
        <v>377241.3369863013</v>
      </c>
      <c r="D37" s="60">
        <f>SUM(D25:D36)</f>
        <v>20750</v>
      </c>
      <c r="E37" s="61">
        <f>SUM(E25:E36)</f>
        <v>4397991.3369863015</v>
      </c>
      <c r="F37" s="57"/>
      <c r="G37" s="58"/>
      <c r="H37" s="57"/>
      <c r="I37" s="57">
        <f>SUM(I25:I36)</f>
        <v>0</v>
      </c>
      <c r="J37" s="58">
        <f>SUM(J25:J36)</f>
        <v>0</v>
      </c>
      <c r="K37" s="53"/>
      <c r="L37" s="44">
        <f>SUM(L25:L36)</f>
        <v>0</v>
      </c>
      <c r="M37" s="45">
        <f>SUM(M25:M36)</f>
        <v>0</v>
      </c>
      <c r="N37" s="44"/>
      <c r="O37" s="44">
        <f>SUM(O25:O36)</f>
        <v>0</v>
      </c>
      <c r="P37" s="45">
        <f>SUM(P25:P36)</f>
        <v>0</v>
      </c>
      <c r="Q37" s="44"/>
      <c r="R37" s="44">
        <f>SUM(R25:R36)</f>
        <v>0</v>
      </c>
      <c r="S37" s="45">
        <f>SUM(S25:S36)</f>
        <v>0</v>
      </c>
      <c r="T37" s="44"/>
      <c r="U37" s="44">
        <f>SUM(U25:U36)</f>
        <v>0</v>
      </c>
      <c r="V37" s="45">
        <f>SUM(V25:V36)</f>
        <v>0</v>
      </c>
    </row>
    <row r="38" spans="1:22" ht="12.75" customHeight="1" hidden="1">
      <c r="A38" s="121" t="s">
        <v>22</v>
      </c>
      <c r="B38" s="111" t="s">
        <v>31</v>
      </c>
      <c r="C38" s="111"/>
      <c r="D38" s="111"/>
      <c r="E38" s="123" t="s">
        <v>32</v>
      </c>
      <c r="F38" s="123"/>
      <c r="G38" s="123"/>
      <c r="H38" s="123" t="s">
        <v>33</v>
      </c>
      <c r="I38" s="123"/>
      <c r="J38" s="123"/>
      <c r="K38" s="111" t="s">
        <v>34</v>
      </c>
      <c r="L38" s="111"/>
      <c r="M38" s="111"/>
      <c r="N38" s="111" t="s">
        <v>35</v>
      </c>
      <c r="O38" s="111"/>
      <c r="P38" s="111"/>
      <c r="Q38" s="111" t="s">
        <v>36</v>
      </c>
      <c r="R38" s="111"/>
      <c r="S38" s="111"/>
      <c r="T38" s="111" t="s">
        <v>37</v>
      </c>
      <c r="U38" s="111"/>
      <c r="V38" s="111"/>
    </row>
    <row r="39" spans="1:22" ht="30.75" hidden="1" thickBot="1">
      <c r="A39" s="122"/>
      <c r="B39" s="36" t="s">
        <v>45</v>
      </c>
      <c r="C39" s="36" t="s">
        <v>46</v>
      </c>
      <c r="D39" s="36" t="s">
        <v>47</v>
      </c>
      <c r="E39" s="36" t="s">
        <v>45</v>
      </c>
      <c r="F39" s="36" t="s">
        <v>46</v>
      </c>
      <c r="G39" s="36" t="s">
        <v>47</v>
      </c>
      <c r="H39" s="36" t="s">
        <v>45</v>
      </c>
      <c r="I39" s="36" t="s">
        <v>46</v>
      </c>
      <c r="J39" s="36" t="s">
        <v>47</v>
      </c>
      <c r="K39" s="36" t="s">
        <v>45</v>
      </c>
      <c r="L39" s="36" t="s">
        <v>46</v>
      </c>
      <c r="M39" s="36" t="s">
        <v>47</v>
      </c>
      <c r="N39" s="36" t="s">
        <v>45</v>
      </c>
      <c r="O39" s="36" t="s">
        <v>46</v>
      </c>
      <c r="P39" s="36" t="s">
        <v>47</v>
      </c>
      <c r="Q39" s="36" t="s">
        <v>45</v>
      </c>
      <c r="R39" s="36" t="s">
        <v>46</v>
      </c>
      <c r="S39" s="36" t="s">
        <v>47</v>
      </c>
      <c r="T39" s="36" t="s">
        <v>45</v>
      </c>
      <c r="U39" s="36" t="s">
        <v>46</v>
      </c>
      <c r="V39" s="36" t="s">
        <v>47</v>
      </c>
    </row>
    <row r="40" spans="1:22" ht="15" hidden="1">
      <c r="A40" s="37" t="s">
        <v>19</v>
      </c>
      <c r="B40" s="38">
        <f>IF(data=1,IF((T36-sumproplat)&gt;0,T36-sumproplat,0),IF(T36-(sumproplat-U36)&gt;0,T36-(V36-U36),0))</f>
        <v>0</v>
      </c>
      <c r="C40" s="38">
        <f aca="true" t="shared" si="17" ref="C40:C51">IF(data=1,B40*(PROC/36500)*30.42,B40*(PROC/36000)*30)</f>
        <v>0</v>
      </c>
      <c r="D40" s="38">
        <f aca="true" t="shared" si="18" ref="D40:D51">IF(data=1,IF(C40&gt;0.0001,C40+sumproplat,0),IF(B40&gt;sumproplat*2,sumproplat,B40+C40))</f>
        <v>0</v>
      </c>
      <c r="E40" s="38">
        <f>IF(data=1,IF((B51-sumproplat)&gt;0,B51-sumproplat,0),IF(B51-(sumproplat-C51)&gt;0,B51-(D51-C51),0))</f>
        <v>0</v>
      </c>
      <c r="F40" s="38">
        <f aca="true" t="shared" si="19" ref="F40:F51">IF(data=1,E40*(PROC/36500)*30.42,E40*(PROC/36000)*30)</f>
        <v>0</v>
      </c>
      <c r="G40" s="38">
        <f aca="true" t="shared" si="20" ref="G40:G51">IF(data=1,IF(F40&gt;0.0001,F40+sumproplat,0),IF(E40&gt;sumproplat*2,sumproplat,E40+F40))</f>
        <v>0</v>
      </c>
      <c r="H40" s="38">
        <f>IF(data=1,IF((E51-sumproplat)&gt;0,E51-sumproplat,0),IF(E51-(sumproplat-F51)&gt;0,E51-(G51-F51),0))</f>
        <v>0</v>
      </c>
      <c r="I40" s="38">
        <f aca="true" t="shared" si="21" ref="I40:I51">IF(data=1,H40*(PROC/36500)*30.42,H40*(PROC/36000)*30)</f>
        <v>0</v>
      </c>
      <c r="J40" s="38">
        <f aca="true" t="shared" si="22" ref="J40:J51">IF(data=1,IF(I40&gt;0.0001,I40+sumproplat,0),IF(H40&gt;sumproplat*2,sumproplat,H40+I40))</f>
        <v>0</v>
      </c>
      <c r="K40" s="38">
        <f>IF(data=1,IF((H51-sumproplat)&gt;0,H51-sumproplat,0),IF(H51-(sumproplat-I51)&gt;0,H51-(J51-I51),0))</f>
        <v>0</v>
      </c>
      <c r="L40" s="38">
        <f aca="true" t="shared" si="23" ref="L40:L51">IF(data=1,K40*(PROC/36500)*30.42,K40*(PROC/36000)*30)</f>
        <v>0</v>
      </c>
      <c r="M40" s="38">
        <f aca="true" t="shared" si="24" ref="M40:M51">IF(data=1,IF(L40&gt;0.0001,L40+sumproplat,0),IF(K40&gt;sumproplat*2,sumproplat,K40+L40))</f>
        <v>0</v>
      </c>
      <c r="N40" s="38">
        <f>IF(data=1,IF((K51-sumproplat)&gt;0,K51-sumproplat,0),IF(K51-(sumproplat-L51)&gt;0,K51-(M51-L51),0))</f>
        <v>0</v>
      </c>
      <c r="O40" s="38">
        <f aca="true" t="shared" si="25" ref="O40:O51">IF(data=1,N40*(PROC/36500)*30.42,N40*(PROC/36000)*30)</f>
        <v>0</v>
      </c>
      <c r="P40" s="38">
        <f aca="true" t="shared" si="26" ref="P40:P51">IF(data=1,IF(O40&gt;0.0001,O40+sumproplat,0),IF(N40&gt;sumproplat*2,sumproplat,N40+O40))</f>
        <v>0</v>
      </c>
      <c r="Q40" s="38">
        <f>IF(data=1,IF((N51-sumproplat)&gt;0,N51-sumproplat,0),IF(N51-(sumproplat-O51)&gt;0,N51-(P51-O51),0))</f>
        <v>0</v>
      </c>
      <c r="R40" s="38">
        <f aca="true" t="shared" si="27" ref="R40:R51">IF(data=1,Q40*(PROC/36500)*30.42,Q40*(PROC/36000)*30)</f>
        <v>0</v>
      </c>
      <c r="S40" s="38">
        <f aca="true" t="shared" si="28" ref="S40:S51">IF(data=1,IF(R40&gt;0.0001,R40+sumproplat,0),IF(Q40&gt;sumproplat*2,sumproplat,Q40+R40))</f>
        <v>0</v>
      </c>
      <c r="T40" s="38">
        <f>IF(data=1,IF((Q51-sumproplat)&gt;0,Q51-sumproplat,0),IF(Q51-(sumproplat-R51)&gt;0,Q51-(S51-R51),0))</f>
        <v>0</v>
      </c>
      <c r="U40" s="38">
        <f aca="true" t="shared" si="29" ref="U40:U51">IF(data=1,T40*(PROC/36500)*30.42,T40*(PROC/36000)*30)</f>
        <v>0</v>
      </c>
      <c r="V40" s="38">
        <f aca="true" t="shared" si="30" ref="V40:V51">IF(data=1,IF(U40&gt;0.0001,U40+sumproplat,0),IF(T40&gt;sumproplat*2,sumproplat,T40+U40))</f>
        <v>0</v>
      </c>
    </row>
    <row r="41" spans="1:22" ht="15" hidden="1">
      <c r="A41" s="39" t="s">
        <v>20</v>
      </c>
      <c r="B41" s="40">
        <f>IF(data=1,IF((B40-sumproplat)&gt;0,B40-sumproplat,0),IF(B40-(sumproplat-C40)&gt;0,B40-(D40-C40),0))</f>
        <v>0</v>
      </c>
      <c r="C41" s="40">
        <f t="shared" si="17"/>
        <v>0</v>
      </c>
      <c r="D41" s="40">
        <f t="shared" si="18"/>
        <v>0</v>
      </c>
      <c r="E41" s="40">
        <f>IF(data=1,IF((E40-sumproplat)&gt;0,E40-sumproplat,0),IF(E40-(sumproplat-F40)&gt;0,E40-(G40-F40),0))</f>
        <v>0</v>
      </c>
      <c r="F41" s="40">
        <f t="shared" si="19"/>
        <v>0</v>
      </c>
      <c r="G41" s="40">
        <f t="shared" si="20"/>
        <v>0</v>
      </c>
      <c r="H41" s="40">
        <f>IF(data=1,IF((H40-sumproplat)&gt;0,H40-sumproplat,0),IF(H40-(sumproplat-I40)&gt;0,H40-(J40-I40),0))</f>
        <v>0</v>
      </c>
      <c r="I41" s="40">
        <f t="shared" si="21"/>
        <v>0</v>
      </c>
      <c r="J41" s="40">
        <f t="shared" si="22"/>
        <v>0</v>
      </c>
      <c r="K41" s="40">
        <f>IF(data=1,IF((K40-sumproplat)&gt;0,K40-sumproplat,0),IF(K40-(sumproplat-L40)&gt;0,K40-(M40-L40),0))</f>
        <v>0</v>
      </c>
      <c r="L41" s="40">
        <f t="shared" si="23"/>
        <v>0</v>
      </c>
      <c r="M41" s="40">
        <f t="shared" si="24"/>
        <v>0</v>
      </c>
      <c r="N41" s="40">
        <f>IF(data=1,IF((N40-sumproplat)&gt;0,N40-sumproplat,0),IF(N40-(sumproplat-O40)&gt;0,N40-(P40-O40),0))</f>
        <v>0</v>
      </c>
      <c r="O41" s="40">
        <f t="shared" si="25"/>
        <v>0</v>
      </c>
      <c r="P41" s="40">
        <f t="shared" si="26"/>
        <v>0</v>
      </c>
      <c r="Q41" s="40">
        <f>IF(data=1,IF((Q40-sumproplat)&gt;0,Q40-sumproplat,0),IF(Q40-(sumproplat-R40)&gt;0,Q40-(S40-R40),0))</f>
        <v>0</v>
      </c>
      <c r="R41" s="40">
        <f t="shared" si="27"/>
        <v>0</v>
      </c>
      <c r="S41" s="40">
        <f t="shared" si="28"/>
        <v>0</v>
      </c>
      <c r="T41" s="40">
        <f>IF(data=1,IF((T40-sumproplat)&gt;0,T40-sumproplat,0),IF(T40-(sumproplat-U40)&gt;0,T40-(V40-U40),0))</f>
        <v>0</v>
      </c>
      <c r="U41" s="40">
        <f t="shared" si="29"/>
        <v>0</v>
      </c>
      <c r="V41" s="40">
        <f t="shared" si="30"/>
        <v>0</v>
      </c>
    </row>
    <row r="42" spans="1:22" ht="15" hidden="1">
      <c r="A42" s="39" t="s">
        <v>21</v>
      </c>
      <c r="B42" s="40">
        <f aca="true" t="shared" si="31" ref="B42:B51">IF(data=1,IF((B41-sumproplat)&gt;0,B41-sumproplat,0),IF(B41-(sumproplat-C41)&gt;0,B41-(D41-C41),0))</f>
        <v>0</v>
      </c>
      <c r="C42" s="40">
        <f t="shared" si="17"/>
        <v>0</v>
      </c>
      <c r="D42" s="40">
        <f t="shared" si="18"/>
        <v>0</v>
      </c>
      <c r="E42" s="40">
        <f aca="true" t="shared" si="32" ref="E42:E51">IF(data=1,IF((E41-sumproplat)&gt;0,E41-sumproplat,0),IF(E41-(sumproplat-F41)&gt;0,E41-(G41-F41),0))</f>
        <v>0</v>
      </c>
      <c r="F42" s="40">
        <f t="shared" si="19"/>
        <v>0</v>
      </c>
      <c r="G42" s="40">
        <f t="shared" si="20"/>
        <v>0</v>
      </c>
      <c r="H42" s="40">
        <f aca="true" t="shared" si="33" ref="H42:H51">IF(data=1,IF((H41-sumproplat)&gt;0,H41-sumproplat,0),IF(H41-(sumproplat-I41)&gt;0,H41-(J41-I41),0))</f>
        <v>0</v>
      </c>
      <c r="I42" s="40">
        <f t="shared" si="21"/>
        <v>0</v>
      </c>
      <c r="J42" s="40">
        <f t="shared" si="22"/>
        <v>0</v>
      </c>
      <c r="K42" s="40">
        <f aca="true" t="shared" si="34" ref="K42:K51">IF(data=1,IF((K41-sumproplat)&gt;0,K41-sumproplat,0),IF(K41-(sumproplat-L41)&gt;0,K41-(M41-L41),0))</f>
        <v>0</v>
      </c>
      <c r="L42" s="40">
        <f t="shared" si="23"/>
        <v>0</v>
      </c>
      <c r="M42" s="40">
        <f t="shared" si="24"/>
        <v>0</v>
      </c>
      <c r="N42" s="40">
        <f aca="true" t="shared" si="35" ref="N42:N51">IF(data=1,IF((N41-sumproplat)&gt;0,N41-sumproplat,0),IF(N41-(sumproplat-O41)&gt;0,N41-(P41-O41),0))</f>
        <v>0</v>
      </c>
      <c r="O42" s="40">
        <f t="shared" si="25"/>
        <v>0</v>
      </c>
      <c r="P42" s="40">
        <f t="shared" si="26"/>
        <v>0</v>
      </c>
      <c r="Q42" s="40">
        <f aca="true" t="shared" si="36" ref="Q42:Q51">IF(data=1,IF((Q41-sumproplat)&gt;0,Q41-sumproplat,0),IF(Q41-(sumproplat-R41)&gt;0,Q41-(S41-R41),0))</f>
        <v>0</v>
      </c>
      <c r="R42" s="40">
        <f t="shared" si="27"/>
        <v>0</v>
      </c>
      <c r="S42" s="40">
        <f t="shared" si="28"/>
        <v>0</v>
      </c>
      <c r="T42" s="40">
        <f aca="true" t="shared" si="37" ref="T42:T51">IF(data=1,IF((T41-sumproplat)&gt;0,T41-sumproplat,0),IF(T41-(sumproplat-U41)&gt;0,T41-(V41-U41),0))</f>
        <v>0</v>
      </c>
      <c r="U42" s="40">
        <f t="shared" si="29"/>
        <v>0</v>
      </c>
      <c r="V42" s="40">
        <f t="shared" si="30"/>
        <v>0</v>
      </c>
    </row>
    <row r="43" spans="1:22" ht="15" hidden="1">
      <c r="A43" s="39" t="s">
        <v>57</v>
      </c>
      <c r="B43" s="40">
        <f t="shared" si="31"/>
        <v>0</v>
      </c>
      <c r="C43" s="40">
        <f t="shared" si="17"/>
        <v>0</v>
      </c>
      <c r="D43" s="40">
        <f t="shared" si="18"/>
        <v>0</v>
      </c>
      <c r="E43" s="40">
        <f t="shared" si="32"/>
        <v>0</v>
      </c>
      <c r="F43" s="40">
        <f t="shared" si="19"/>
        <v>0</v>
      </c>
      <c r="G43" s="40">
        <f t="shared" si="20"/>
        <v>0</v>
      </c>
      <c r="H43" s="40">
        <f t="shared" si="33"/>
        <v>0</v>
      </c>
      <c r="I43" s="40">
        <f t="shared" si="21"/>
        <v>0</v>
      </c>
      <c r="J43" s="40">
        <f t="shared" si="22"/>
        <v>0</v>
      </c>
      <c r="K43" s="40">
        <f t="shared" si="34"/>
        <v>0</v>
      </c>
      <c r="L43" s="40">
        <f t="shared" si="23"/>
        <v>0</v>
      </c>
      <c r="M43" s="40">
        <f t="shared" si="24"/>
        <v>0</v>
      </c>
      <c r="N43" s="40">
        <f t="shared" si="35"/>
        <v>0</v>
      </c>
      <c r="O43" s="40">
        <f t="shared" si="25"/>
        <v>0</v>
      </c>
      <c r="P43" s="40">
        <f t="shared" si="26"/>
        <v>0</v>
      </c>
      <c r="Q43" s="40">
        <f t="shared" si="36"/>
        <v>0</v>
      </c>
      <c r="R43" s="40">
        <f t="shared" si="27"/>
        <v>0</v>
      </c>
      <c r="S43" s="40">
        <f t="shared" si="28"/>
        <v>0</v>
      </c>
      <c r="T43" s="40">
        <f t="shared" si="37"/>
        <v>0</v>
      </c>
      <c r="U43" s="40">
        <f t="shared" si="29"/>
        <v>0</v>
      </c>
      <c r="V43" s="40">
        <f t="shared" si="30"/>
        <v>0</v>
      </c>
    </row>
    <row r="44" spans="1:22" ht="15" hidden="1">
      <c r="A44" s="39" t="s">
        <v>20</v>
      </c>
      <c r="B44" s="40">
        <f t="shared" si="31"/>
        <v>0</v>
      </c>
      <c r="C44" s="40">
        <f t="shared" si="17"/>
        <v>0</v>
      </c>
      <c r="D44" s="40">
        <f t="shared" si="18"/>
        <v>0</v>
      </c>
      <c r="E44" s="40">
        <f t="shared" si="32"/>
        <v>0</v>
      </c>
      <c r="F44" s="40">
        <f t="shared" si="19"/>
        <v>0</v>
      </c>
      <c r="G44" s="40">
        <f t="shared" si="20"/>
        <v>0</v>
      </c>
      <c r="H44" s="40">
        <f t="shared" si="33"/>
        <v>0</v>
      </c>
      <c r="I44" s="40">
        <f t="shared" si="21"/>
        <v>0</v>
      </c>
      <c r="J44" s="40">
        <f t="shared" si="22"/>
        <v>0</v>
      </c>
      <c r="K44" s="40">
        <f t="shared" si="34"/>
        <v>0</v>
      </c>
      <c r="L44" s="40">
        <f t="shared" si="23"/>
        <v>0</v>
      </c>
      <c r="M44" s="40">
        <f t="shared" si="24"/>
        <v>0</v>
      </c>
      <c r="N44" s="40">
        <f t="shared" si="35"/>
        <v>0</v>
      </c>
      <c r="O44" s="40">
        <f t="shared" si="25"/>
        <v>0</v>
      </c>
      <c r="P44" s="40">
        <f t="shared" si="26"/>
        <v>0</v>
      </c>
      <c r="Q44" s="40">
        <f t="shared" si="36"/>
        <v>0</v>
      </c>
      <c r="R44" s="40">
        <f t="shared" si="27"/>
        <v>0</v>
      </c>
      <c r="S44" s="40">
        <f t="shared" si="28"/>
        <v>0</v>
      </c>
      <c r="T44" s="40">
        <f t="shared" si="37"/>
        <v>0</v>
      </c>
      <c r="U44" s="40">
        <f t="shared" si="29"/>
        <v>0</v>
      </c>
      <c r="V44" s="40">
        <f t="shared" si="30"/>
        <v>0</v>
      </c>
    </row>
    <row r="45" spans="1:22" ht="15" hidden="1">
      <c r="A45" s="39" t="s">
        <v>58</v>
      </c>
      <c r="B45" s="40">
        <f t="shared" si="31"/>
        <v>0</v>
      </c>
      <c r="C45" s="40">
        <f t="shared" si="17"/>
        <v>0</v>
      </c>
      <c r="D45" s="40">
        <f t="shared" si="18"/>
        <v>0</v>
      </c>
      <c r="E45" s="40">
        <f t="shared" si="32"/>
        <v>0</v>
      </c>
      <c r="F45" s="40">
        <f t="shared" si="19"/>
        <v>0</v>
      </c>
      <c r="G45" s="40">
        <f t="shared" si="20"/>
        <v>0</v>
      </c>
      <c r="H45" s="40">
        <f t="shared" si="33"/>
        <v>0</v>
      </c>
      <c r="I45" s="40">
        <f t="shared" si="21"/>
        <v>0</v>
      </c>
      <c r="J45" s="40">
        <f t="shared" si="22"/>
        <v>0</v>
      </c>
      <c r="K45" s="40">
        <f t="shared" si="34"/>
        <v>0</v>
      </c>
      <c r="L45" s="40">
        <f t="shared" si="23"/>
        <v>0</v>
      </c>
      <c r="M45" s="40">
        <f t="shared" si="24"/>
        <v>0</v>
      </c>
      <c r="N45" s="40">
        <f t="shared" si="35"/>
        <v>0</v>
      </c>
      <c r="O45" s="40">
        <f t="shared" si="25"/>
        <v>0</v>
      </c>
      <c r="P45" s="40">
        <f t="shared" si="26"/>
        <v>0</v>
      </c>
      <c r="Q45" s="40">
        <f t="shared" si="36"/>
        <v>0</v>
      </c>
      <c r="R45" s="40">
        <f t="shared" si="27"/>
        <v>0</v>
      </c>
      <c r="S45" s="40">
        <f t="shared" si="28"/>
        <v>0</v>
      </c>
      <c r="T45" s="40">
        <f t="shared" si="37"/>
        <v>0</v>
      </c>
      <c r="U45" s="40">
        <f t="shared" si="29"/>
        <v>0</v>
      </c>
      <c r="V45" s="40">
        <f t="shared" si="30"/>
        <v>0</v>
      </c>
    </row>
    <row r="46" spans="1:22" ht="15" hidden="1">
      <c r="A46" s="39" t="s">
        <v>21</v>
      </c>
      <c r="B46" s="40">
        <f t="shared" si="31"/>
        <v>0</v>
      </c>
      <c r="C46" s="40">
        <f t="shared" si="17"/>
        <v>0</v>
      </c>
      <c r="D46" s="40">
        <f t="shared" si="18"/>
        <v>0</v>
      </c>
      <c r="E46" s="40">
        <f t="shared" si="32"/>
        <v>0</v>
      </c>
      <c r="F46" s="40">
        <f t="shared" si="19"/>
        <v>0</v>
      </c>
      <c r="G46" s="40">
        <f t="shared" si="20"/>
        <v>0</v>
      </c>
      <c r="H46" s="40">
        <f t="shared" si="33"/>
        <v>0</v>
      </c>
      <c r="I46" s="40">
        <f t="shared" si="21"/>
        <v>0</v>
      </c>
      <c r="J46" s="40">
        <f t="shared" si="22"/>
        <v>0</v>
      </c>
      <c r="K46" s="40">
        <f t="shared" si="34"/>
        <v>0</v>
      </c>
      <c r="L46" s="40">
        <f t="shared" si="23"/>
        <v>0</v>
      </c>
      <c r="M46" s="40">
        <f t="shared" si="24"/>
        <v>0</v>
      </c>
      <c r="N46" s="40">
        <f t="shared" si="35"/>
        <v>0</v>
      </c>
      <c r="O46" s="40">
        <f t="shared" si="25"/>
        <v>0</v>
      </c>
      <c r="P46" s="40">
        <f t="shared" si="26"/>
        <v>0</v>
      </c>
      <c r="Q46" s="40">
        <f t="shared" si="36"/>
        <v>0</v>
      </c>
      <c r="R46" s="40">
        <f t="shared" si="27"/>
        <v>0</v>
      </c>
      <c r="S46" s="40">
        <f t="shared" si="28"/>
        <v>0</v>
      </c>
      <c r="T46" s="40">
        <f t="shared" si="37"/>
        <v>0</v>
      </c>
      <c r="U46" s="40">
        <f t="shared" si="29"/>
        <v>0</v>
      </c>
      <c r="V46" s="40">
        <f t="shared" si="30"/>
        <v>0</v>
      </c>
    </row>
    <row r="47" spans="1:22" ht="15" hidden="1">
      <c r="A47" s="39" t="s">
        <v>20</v>
      </c>
      <c r="B47" s="40">
        <f t="shared" si="31"/>
        <v>0</v>
      </c>
      <c r="C47" s="40">
        <f t="shared" si="17"/>
        <v>0</v>
      </c>
      <c r="D47" s="40">
        <f t="shared" si="18"/>
        <v>0</v>
      </c>
      <c r="E47" s="40">
        <f t="shared" si="32"/>
        <v>0</v>
      </c>
      <c r="F47" s="40">
        <f t="shared" si="19"/>
        <v>0</v>
      </c>
      <c r="G47" s="40">
        <f t="shared" si="20"/>
        <v>0</v>
      </c>
      <c r="H47" s="40">
        <f t="shared" si="33"/>
        <v>0</v>
      </c>
      <c r="I47" s="40">
        <f t="shared" si="21"/>
        <v>0</v>
      </c>
      <c r="J47" s="40">
        <f t="shared" si="22"/>
        <v>0</v>
      </c>
      <c r="K47" s="40">
        <f t="shared" si="34"/>
        <v>0</v>
      </c>
      <c r="L47" s="40">
        <f t="shared" si="23"/>
        <v>0</v>
      </c>
      <c r="M47" s="40">
        <f t="shared" si="24"/>
        <v>0</v>
      </c>
      <c r="N47" s="40">
        <f t="shared" si="35"/>
        <v>0</v>
      </c>
      <c r="O47" s="40">
        <f t="shared" si="25"/>
        <v>0</v>
      </c>
      <c r="P47" s="40">
        <f t="shared" si="26"/>
        <v>0</v>
      </c>
      <c r="Q47" s="40">
        <f t="shared" si="36"/>
        <v>0</v>
      </c>
      <c r="R47" s="40">
        <f t="shared" si="27"/>
        <v>0</v>
      </c>
      <c r="S47" s="40">
        <f t="shared" si="28"/>
        <v>0</v>
      </c>
      <c r="T47" s="40">
        <f t="shared" si="37"/>
        <v>0</v>
      </c>
      <c r="U47" s="40">
        <f t="shared" si="29"/>
        <v>0</v>
      </c>
      <c r="V47" s="40">
        <f t="shared" si="30"/>
        <v>0</v>
      </c>
    </row>
    <row r="48" spans="1:22" ht="15" hidden="1">
      <c r="A48" s="39" t="s">
        <v>59</v>
      </c>
      <c r="B48" s="40">
        <f t="shared" si="31"/>
        <v>0</v>
      </c>
      <c r="C48" s="40">
        <f t="shared" si="17"/>
        <v>0</v>
      </c>
      <c r="D48" s="40">
        <f t="shared" si="18"/>
        <v>0</v>
      </c>
      <c r="E48" s="40">
        <f t="shared" si="32"/>
        <v>0</v>
      </c>
      <c r="F48" s="40">
        <f t="shared" si="19"/>
        <v>0</v>
      </c>
      <c r="G48" s="40">
        <f t="shared" si="20"/>
        <v>0</v>
      </c>
      <c r="H48" s="40">
        <f t="shared" si="33"/>
        <v>0</v>
      </c>
      <c r="I48" s="40">
        <f t="shared" si="21"/>
        <v>0</v>
      </c>
      <c r="J48" s="40">
        <f t="shared" si="22"/>
        <v>0</v>
      </c>
      <c r="K48" s="40">
        <f t="shared" si="34"/>
        <v>0</v>
      </c>
      <c r="L48" s="40">
        <f t="shared" si="23"/>
        <v>0</v>
      </c>
      <c r="M48" s="40">
        <f t="shared" si="24"/>
        <v>0</v>
      </c>
      <c r="N48" s="40">
        <f t="shared" si="35"/>
        <v>0</v>
      </c>
      <c r="O48" s="40">
        <f t="shared" si="25"/>
        <v>0</v>
      </c>
      <c r="P48" s="40">
        <f t="shared" si="26"/>
        <v>0</v>
      </c>
      <c r="Q48" s="40">
        <f t="shared" si="36"/>
        <v>0</v>
      </c>
      <c r="R48" s="40">
        <f t="shared" si="27"/>
        <v>0</v>
      </c>
      <c r="S48" s="40">
        <f t="shared" si="28"/>
        <v>0</v>
      </c>
      <c r="T48" s="40">
        <f t="shared" si="37"/>
        <v>0</v>
      </c>
      <c r="U48" s="40">
        <f t="shared" si="29"/>
        <v>0</v>
      </c>
      <c r="V48" s="40">
        <f t="shared" si="30"/>
        <v>0</v>
      </c>
    </row>
    <row r="49" spans="1:22" ht="15" hidden="1">
      <c r="A49" s="39" t="s">
        <v>58</v>
      </c>
      <c r="B49" s="40">
        <f t="shared" si="31"/>
        <v>0</v>
      </c>
      <c r="C49" s="40">
        <f t="shared" si="17"/>
        <v>0</v>
      </c>
      <c r="D49" s="40">
        <f t="shared" si="18"/>
        <v>0</v>
      </c>
      <c r="E49" s="40">
        <f t="shared" si="32"/>
        <v>0</v>
      </c>
      <c r="F49" s="40">
        <f t="shared" si="19"/>
        <v>0</v>
      </c>
      <c r="G49" s="40">
        <f t="shared" si="20"/>
        <v>0</v>
      </c>
      <c r="H49" s="40">
        <f t="shared" si="33"/>
        <v>0</v>
      </c>
      <c r="I49" s="40">
        <f t="shared" si="21"/>
        <v>0</v>
      </c>
      <c r="J49" s="40">
        <f t="shared" si="22"/>
        <v>0</v>
      </c>
      <c r="K49" s="40">
        <f t="shared" si="34"/>
        <v>0</v>
      </c>
      <c r="L49" s="40">
        <f t="shared" si="23"/>
        <v>0</v>
      </c>
      <c r="M49" s="40">
        <f t="shared" si="24"/>
        <v>0</v>
      </c>
      <c r="N49" s="40">
        <f t="shared" si="35"/>
        <v>0</v>
      </c>
      <c r="O49" s="40">
        <f t="shared" si="25"/>
        <v>0</v>
      </c>
      <c r="P49" s="40">
        <f t="shared" si="26"/>
        <v>0</v>
      </c>
      <c r="Q49" s="40">
        <f t="shared" si="36"/>
        <v>0</v>
      </c>
      <c r="R49" s="40">
        <f t="shared" si="27"/>
        <v>0</v>
      </c>
      <c r="S49" s="40">
        <f t="shared" si="28"/>
        <v>0</v>
      </c>
      <c r="T49" s="40">
        <f t="shared" si="37"/>
        <v>0</v>
      </c>
      <c r="U49" s="40">
        <f t="shared" si="29"/>
        <v>0</v>
      </c>
      <c r="V49" s="40">
        <f t="shared" si="30"/>
        <v>0</v>
      </c>
    </row>
    <row r="50" spans="1:22" ht="15" hidden="1">
      <c r="A50" s="39" t="s">
        <v>20</v>
      </c>
      <c r="B50" s="40">
        <f t="shared" si="31"/>
        <v>0</v>
      </c>
      <c r="C50" s="40">
        <f t="shared" si="17"/>
        <v>0</v>
      </c>
      <c r="D50" s="40">
        <f t="shared" si="18"/>
        <v>0</v>
      </c>
      <c r="E50" s="40">
        <f t="shared" si="32"/>
        <v>0</v>
      </c>
      <c r="F50" s="40">
        <f t="shared" si="19"/>
        <v>0</v>
      </c>
      <c r="G50" s="40">
        <f t="shared" si="20"/>
        <v>0</v>
      </c>
      <c r="H50" s="40">
        <f t="shared" si="33"/>
        <v>0</v>
      </c>
      <c r="I50" s="40">
        <f t="shared" si="21"/>
        <v>0</v>
      </c>
      <c r="J50" s="40">
        <f t="shared" si="22"/>
        <v>0</v>
      </c>
      <c r="K50" s="40">
        <f t="shared" si="34"/>
        <v>0</v>
      </c>
      <c r="L50" s="40">
        <f t="shared" si="23"/>
        <v>0</v>
      </c>
      <c r="M50" s="40">
        <f t="shared" si="24"/>
        <v>0</v>
      </c>
      <c r="N50" s="40">
        <f t="shared" si="35"/>
        <v>0</v>
      </c>
      <c r="O50" s="40">
        <f t="shared" si="25"/>
        <v>0</v>
      </c>
      <c r="P50" s="40">
        <f t="shared" si="26"/>
        <v>0</v>
      </c>
      <c r="Q50" s="40">
        <f t="shared" si="36"/>
        <v>0</v>
      </c>
      <c r="R50" s="40">
        <f t="shared" si="27"/>
        <v>0</v>
      </c>
      <c r="S50" s="40">
        <f t="shared" si="28"/>
        <v>0</v>
      </c>
      <c r="T50" s="40">
        <f t="shared" si="37"/>
        <v>0</v>
      </c>
      <c r="U50" s="40">
        <f t="shared" si="29"/>
        <v>0</v>
      </c>
      <c r="V50" s="40">
        <f t="shared" si="30"/>
        <v>0</v>
      </c>
    </row>
    <row r="51" spans="1:22" ht="15.75" hidden="1" thickBot="1">
      <c r="A51" s="41" t="s">
        <v>60</v>
      </c>
      <c r="B51" s="42">
        <f t="shared" si="31"/>
        <v>0</v>
      </c>
      <c r="C51" s="42">
        <f t="shared" si="17"/>
        <v>0</v>
      </c>
      <c r="D51" s="42">
        <f t="shared" si="18"/>
        <v>0</v>
      </c>
      <c r="E51" s="42">
        <f t="shared" si="32"/>
        <v>0</v>
      </c>
      <c r="F51" s="42">
        <f t="shared" si="19"/>
        <v>0</v>
      </c>
      <c r="G51" s="42">
        <f t="shared" si="20"/>
        <v>0</v>
      </c>
      <c r="H51" s="42">
        <f t="shared" si="33"/>
        <v>0</v>
      </c>
      <c r="I51" s="42">
        <f t="shared" si="21"/>
        <v>0</v>
      </c>
      <c r="J51" s="42">
        <f t="shared" si="22"/>
        <v>0</v>
      </c>
      <c r="K51" s="42">
        <f t="shared" si="34"/>
        <v>0</v>
      </c>
      <c r="L51" s="42">
        <f t="shared" si="23"/>
        <v>0</v>
      </c>
      <c r="M51" s="42">
        <f t="shared" si="24"/>
        <v>0</v>
      </c>
      <c r="N51" s="42">
        <f t="shared" si="35"/>
        <v>0</v>
      </c>
      <c r="O51" s="42">
        <f t="shared" si="25"/>
        <v>0</v>
      </c>
      <c r="P51" s="42">
        <f t="shared" si="26"/>
        <v>0</v>
      </c>
      <c r="Q51" s="42">
        <f t="shared" si="36"/>
        <v>0</v>
      </c>
      <c r="R51" s="42">
        <f t="shared" si="27"/>
        <v>0</v>
      </c>
      <c r="S51" s="42">
        <f t="shared" si="28"/>
        <v>0</v>
      </c>
      <c r="T51" s="42">
        <f t="shared" si="37"/>
        <v>0</v>
      </c>
      <c r="U51" s="42">
        <f t="shared" si="29"/>
        <v>0</v>
      </c>
      <c r="V51" s="42">
        <f t="shared" si="30"/>
        <v>0</v>
      </c>
    </row>
    <row r="52" spans="1:22" ht="15" hidden="1">
      <c r="A52" s="43" t="s">
        <v>23</v>
      </c>
      <c r="B52" s="44"/>
      <c r="C52" s="44">
        <f>SUM(C40:C51)</f>
        <v>0</v>
      </c>
      <c r="D52" s="45">
        <f>SUM(D40:D51)</f>
        <v>0</v>
      </c>
      <c r="E52" s="44"/>
      <c r="F52" s="44">
        <f>SUM(F40:F51)</f>
        <v>0</v>
      </c>
      <c r="G52" s="45">
        <f>SUM(G40:G51)</f>
        <v>0</v>
      </c>
      <c r="H52" s="44"/>
      <c r="I52" s="44">
        <f>SUM(I40:I51)</f>
        <v>0</v>
      </c>
      <c r="J52" s="45">
        <f>SUM(J40:J51)</f>
        <v>0</v>
      </c>
      <c r="K52" s="44"/>
      <c r="L52" s="44">
        <f>SUM(L40:L51)</f>
        <v>0</v>
      </c>
      <c r="M52" s="45">
        <f>SUM(M40:M51)</f>
        <v>0</v>
      </c>
      <c r="N52" s="44"/>
      <c r="O52" s="44">
        <f>SUM(O40:O51)</f>
        <v>0</v>
      </c>
      <c r="P52" s="45">
        <f>SUM(P40:P51)</f>
        <v>0</v>
      </c>
      <c r="Q52" s="44"/>
      <c r="R52" s="44">
        <f>SUM(R40:R51)</f>
        <v>0</v>
      </c>
      <c r="S52" s="45">
        <f>SUM(S40:S51)</f>
        <v>0</v>
      </c>
      <c r="T52" s="44"/>
      <c r="U52" s="44">
        <f>SUM(U40:U51)</f>
        <v>0</v>
      </c>
      <c r="V52" s="45">
        <f>SUM(V40:V51)</f>
        <v>0</v>
      </c>
    </row>
    <row r="53" spans="1:36" ht="12.75" customHeight="1" hidden="1">
      <c r="A53" s="121" t="s">
        <v>22</v>
      </c>
      <c r="B53" s="111" t="s">
        <v>38</v>
      </c>
      <c r="C53" s="111"/>
      <c r="D53" s="111"/>
      <c r="E53" s="111" t="s">
        <v>39</v>
      </c>
      <c r="F53" s="111"/>
      <c r="G53" s="111"/>
      <c r="H53" s="111" t="s">
        <v>40</v>
      </c>
      <c r="I53" s="111"/>
      <c r="J53" s="111"/>
      <c r="K53" s="111" t="s">
        <v>41</v>
      </c>
      <c r="L53" s="111"/>
      <c r="M53" s="111"/>
      <c r="N53" s="111" t="s">
        <v>42</v>
      </c>
      <c r="O53" s="111"/>
      <c r="P53" s="111"/>
      <c r="Q53" s="111" t="s">
        <v>43</v>
      </c>
      <c r="R53" s="111"/>
      <c r="S53" s="111"/>
      <c r="T53" s="111" t="s">
        <v>44</v>
      </c>
      <c r="U53" s="111"/>
      <c r="V53" s="111"/>
      <c r="X53" s="5"/>
      <c r="Y53" s="5"/>
      <c r="Z53" s="5"/>
      <c r="AA53" s="5"/>
      <c r="AB53" s="5"/>
      <c r="AC53" s="5"/>
      <c r="AD53" s="5"/>
      <c r="AE53" s="5"/>
      <c r="AF53" s="5"/>
      <c r="AG53" s="5"/>
      <c r="AH53" s="5"/>
      <c r="AI53" s="5"/>
      <c r="AJ53" s="5"/>
    </row>
    <row r="54" spans="1:36" ht="30.75" hidden="1" thickBot="1">
      <c r="A54" s="122"/>
      <c r="B54" s="36" t="s">
        <v>45</v>
      </c>
      <c r="C54" s="36" t="s">
        <v>46</v>
      </c>
      <c r="D54" s="36" t="s">
        <v>47</v>
      </c>
      <c r="E54" s="36" t="s">
        <v>45</v>
      </c>
      <c r="F54" s="36" t="s">
        <v>46</v>
      </c>
      <c r="G54" s="36" t="s">
        <v>47</v>
      </c>
      <c r="H54" s="36" t="s">
        <v>45</v>
      </c>
      <c r="I54" s="36" t="s">
        <v>46</v>
      </c>
      <c r="J54" s="36" t="s">
        <v>47</v>
      </c>
      <c r="K54" s="36" t="s">
        <v>45</v>
      </c>
      <c r="L54" s="36" t="s">
        <v>46</v>
      </c>
      <c r="M54" s="36" t="s">
        <v>47</v>
      </c>
      <c r="N54" s="36" t="s">
        <v>45</v>
      </c>
      <c r="O54" s="36" t="s">
        <v>46</v>
      </c>
      <c r="P54" s="36" t="s">
        <v>47</v>
      </c>
      <c r="Q54" s="36" t="s">
        <v>45</v>
      </c>
      <c r="R54" s="36" t="s">
        <v>46</v>
      </c>
      <c r="S54" s="36" t="s">
        <v>47</v>
      </c>
      <c r="T54" s="36" t="s">
        <v>45</v>
      </c>
      <c r="U54" s="36" t="s">
        <v>46</v>
      </c>
      <c r="V54" s="36" t="s">
        <v>47</v>
      </c>
      <c r="X54" s="5"/>
      <c r="Y54" s="5"/>
      <c r="Z54" s="5"/>
      <c r="AA54" s="5"/>
      <c r="AB54" s="5"/>
      <c r="AC54" s="5"/>
      <c r="AD54" s="5"/>
      <c r="AE54" s="5"/>
      <c r="AF54" s="5"/>
      <c r="AG54" s="5"/>
      <c r="AH54" s="5"/>
      <c r="AI54" s="5"/>
      <c r="AJ54" s="5"/>
    </row>
    <row r="55" spans="1:36" ht="15" hidden="1">
      <c r="A55" s="37" t="s">
        <v>19</v>
      </c>
      <c r="B55" s="38">
        <f>IF(data=1,IF((T51-sumproplat)&gt;0,T51-sumproplat,0),IF(T51-(sumproplat-U51)&gt;0,T51-(V51-U51),0))</f>
        <v>0</v>
      </c>
      <c r="C55" s="38">
        <f aca="true" t="shared" si="38" ref="C55:C66">IF(data=1,B55*(PROC/36500)*30.42,B55*(PROC/36000)*30)</f>
        <v>0</v>
      </c>
      <c r="D55" s="38">
        <f aca="true" t="shared" si="39" ref="D55:D66">IF(data=1,IF(C55&gt;0.0001,C55+sumproplat,0),IF(B55&gt;sumproplat*2,sumproplat,B55+C55))</f>
        <v>0</v>
      </c>
      <c r="E55" s="38">
        <f>IF(data=1,IF((B66-sumproplat)&gt;0,B66-sumproplat,0),IF(B66-(sumproplat-C66)&gt;0,B66-(D66-C66),0))</f>
        <v>0</v>
      </c>
      <c r="F55" s="38">
        <f aca="true" t="shared" si="40" ref="F55:F66">IF(data=1,E55*(PROC/36500)*30.42,E55*(PROC/36000)*30)</f>
        <v>0</v>
      </c>
      <c r="G55" s="38">
        <f aca="true" t="shared" si="41" ref="G55:G66">IF(data=1,IF(F55&gt;0.0001,F55+sumproplat,0),IF(E55&gt;sumproplat*2,sumproplat,E55+F55))</f>
        <v>0</v>
      </c>
      <c r="H55" s="38">
        <f>IF(data=1,IF((E66-sumproplat)&gt;0,E66-sumproplat,0),IF(E66-(sumproplat-F66)&gt;0,E66-(G66-F66),0))</f>
        <v>0</v>
      </c>
      <c r="I55" s="38">
        <f aca="true" t="shared" si="42" ref="I55:I66">IF(data=1,H55*(PROC/36500)*30.42,H55*(PROC/36000)*30)</f>
        <v>0</v>
      </c>
      <c r="J55" s="38">
        <f aca="true" t="shared" si="43" ref="J55:J66">IF(data=1,IF(I55&gt;0.0001,I55+sumproplat,0),IF(H55&gt;sumproplat*2,sumproplat,H55+I55))</f>
        <v>0</v>
      </c>
      <c r="K55" s="38">
        <f>IF(data=1,IF((H66-sumproplat)&gt;0,H66-sumproplat,0),IF(H66-(sumproplat-I66)&gt;0,H66-(J66-I66),0))</f>
        <v>0</v>
      </c>
      <c r="L55" s="38">
        <f aca="true" t="shared" si="44" ref="L55:L66">IF(data=1,K55*(PROC/36500)*30.42,K55*(PROC/36000)*30)</f>
        <v>0</v>
      </c>
      <c r="M55" s="38">
        <f aca="true" t="shared" si="45" ref="M55:M66">IF(data=1,IF(L55&gt;0.0001,L55+sumproplat,0),IF(K55&gt;sumproplat*2,sumproplat,K55+L55))</f>
        <v>0</v>
      </c>
      <c r="N55" s="38">
        <f>IF(data=1,IF((K66-sumproplat)&gt;0,K66-sumproplat,0),IF(K66-(sumproplat-L66)&gt;0,K66-(M66-L66),0))</f>
        <v>0</v>
      </c>
      <c r="O55" s="38">
        <f aca="true" t="shared" si="46" ref="O55:O66">IF(data=1,N55*(PROC/36500)*30.42,N55*(PROC/36000)*30)</f>
        <v>0</v>
      </c>
      <c r="P55" s="38">
        <f aca="true" t="shared" si="47" ref="P55:P66">IF(data=1,IF(O55&gt;0.0001,O55+sumproplat,0),IF(N55&gt;sumproplat*2,sumproplat,N55+O55))</f>
        <v>0</v>
      </c>
      <c r="Q55" s="38">
        <f>IF(data=1,IF((N66-sumproplat)&gt;0,N66-sumproplat,0),IF(N66-(sumproplat-O66)&gt;0,N66-(P66-O66),0))</f>
        <v>0</v>
      </c>
      <c r="R55" s="38">
        <f aca="true" t="shared" si="48" ref="R55:R66">IF(data=1,Q55*(PROC/36500)*30.42,Q55*(PROC/36000)*30)</f>
        <v>0</v>
      </c>
      <c r="S55" s="38">
        <f aca="true" t="shared" si="49" ref="S55:S66">IF(data=1,IF(R55&gt;0.0001,R55+sumproplat,0),IF(Q55&gt;sumproplat*2,sumproplat,Q55+R55))</f>
        <v>0</v>
      </c>
      <c r="T55" s="38">
        <f>IF(data=1,IF((Q66-sumproplat)&gt;0,Q66-sumproplat,0),IF(Q66-(sumproplat-R66)&gt;0,Q66-(S66-R66),0))</f>
        <v>0</v>
      </c>
      <c r="U55" s="38">
        <f aca="true" t="shared" si="50" ref="U55:U66">IF(data=1,T55*(PROC/36500)*30.42,T55*(PROC/36000)*30)</f>
        <v>0</v>
      </c>
      <c r="V55" s="38">
        <f aca="true" t="shared" si="51" ref="V55:V66">IF(data=1,IF(U55&gt;0.0001,U55+sumproplat,0),IF(T55&gt;sumproplat*2,sumproplat,T55+U55))</f>
        <v>0</v>
      </c>
      <c r="W55" s="5"/>
      <c r="X55" s="5"/>
      <c r="Y55" s="5"/>
      <c r="Z55" s="5"/>
      <c r="AA55" s="5"/>
      <c r="AB55" s="5"/>
      <c r="AC55" s="5"/>
      <c r="AD55" s="5"/>
      <c r="AE55" s="5"/>
      <c r="AF55" s="5"/>
      <c r="AG55" s="5"/>
      <c r="AH55" s="5"/>
      <c r="AI55" s="5"/>
      <c r="AJ55" s="5"/>
    </row>
    <row r="56" spans="1:36" ht="15" hidden="1">
      <c r="A56" s="39" t="s">
        <v>20</v>
      </c>
      <c r="B56" s="40">
        <f>IF(data=1,IF((B55-sumproplat)&gt;0,B55-sumproplat,0),IF(B55-(sumproplat-C55)&gt;0,B55-(D55-C55),0))</f>
        <v>0</v>
      </c>
      <c r="C56" s="40">
        <f t="shared" si="38"/>
        <v>0</v>
      </c>
      <c r="D56" s="40">
        <f t="shared" si="39"/>
        <v>0</v>
      </c>
      <c r="E56" s="40">
        <f>IF(data=1,IF((E55-sumproplat)&gt;0,E55-sumproplat,0),IF(E55-(sumproplat-F55)&gt;0,E55-(G55-F55),0))</f>
        <v>0</v>
      </c>
      <c r="F56" s="40">
        <f t="shared" si="40"/>
        <v>0</v>
      </c>
      <c r="G56" s="40">
        <f t="shared" si="41"/>
        <v>0</v>
      </c>
      <c r="H56" s="40">
        <f>IF(data=1,IF((H55-sumproplat)&gt;0,H55-sumproplat,0),IF(H55-(sumproplat-I55)&gt;0,H55-(J55-I55),0))</f>
        <v>0</v>
      </c>
      <c r="I56" s="40">
        <f t="shared" si="42"/>
        <v>0</v>
      </c>
      <c r="J56" s="40">
        <f t="shared" si="43"/>
        <v>0</v>
      </c>
      <c r="K56" s="40">
        <f>IF(data=1,IF((K55-sumproplat)&gt;0,K55-sumproplat,0),IF(K55-(sumproplat-L55)&gt;0,K55-(M55-L55),0))</f>
        <v>0</v>
      </c>
      <c r="L56" s="40">
        <f t="shared" si="44"/>
        <v>0</v>
      </c>
      <c r="M56" s="40">
        <f t="shared" si="45"/>
        <v>0</v>
      </c>
      <c r="N56" s="40">
        <f>IF(data=1,IF((N55-sumproplat)&gt;0,N55-sumproplat,0),IF(N55-(sumproplat-O55)&gt;0,N55-(P55-O55),0))</f>
        <v>0</v>
      </c>
      <c r="O56" s="40">
        <f t="shared" si="46"/>
        <v>0</v>
      </c>
      <c r="P56" s="40">
        <f t="shared" si="47"/>
        <v>0</v>
      </c>
      <c r="Q56" s="40">
        <f>IF(data=1,IF((Q55-sumproplat)&gt;0,Q55-sumproplat,0),IF(Q55-(sumproplat-R55)&gt;0,Q55-(S55-R55),0))</f>
        <v>0</v>
      </c>
      <c r="R56" s="40">
        <f t="shared" si="48"/>
        <v>0</v>
      </c>
      <c r="S56" s="40">
        <f t="shared" si="49"/>
        <v>0</v>
      </c>
      <c r="T56" s="40">
        <f>IF(data=1,IF((T55-sumproplat)&gt;0,T55-sumproplat,0),IF(T55-(sumproplat-U55)&gt;0,T55-(V55-U55),0))</f>
        <v>0</v>
      </c>
      <c r="U56" s="40">
        <f t="shared" si="50"/>
        <v>0</v>
      </c>
      <c r="V56" s="40">
        <f t="shared" si="51"/>
        <v>0</v>
      </c>
      <c r="W56" s="5"/>
      <c r="X56" s="5"/>
      <c r="Y56" s="5"/>
      <c r="Z56" s="5"/>
      <c r="AA56" s="5"/>
      <c r="AB56" s="5"/>
      <c r="AC56" s="5"/>
      <c r="AD56" s="5"/>
      <c r="AE56" s="5"/>
      <c r="AF56" s="5"/>
      <c r="AG56" s="5"/>
      <c r="AH56" s="5"/>
      <c r="AI56" s="5"/>
      <c r="AJ56" s="5"/>
    </row>
    <row r="57" spans="1:36" ht="15" hidden="1">
      <c r="A57" s="39" t="s">
        <v>21</v>
      </c>
      <c r="B57" s="40">
        <f aca="true" t="shared" si="52" ref="B57:B66">IF(data=1,IF((B56-sumproplat)&gt;0,B56-sumproplat,0),IF(B56-(sumproplat-C56)&gt;0,B56-(D56-C56),0))</f>
        <v>0</v>
      </c>
      <c r="C57" s="40">
        <f t="shared" si="38"/>
        <v>0</v>
      </c>
      <c r="D57" s="40">
        <f t="shared" si="39"/>
        <v>0</v>
      </c>
      <c r="E57" s="40">
        <f aca="true" t="shared" si="53" ref="E57:E66">IF(data=1,IF((E56-sumproplat)&gt;0,E56-sumproplat,0),IF(E56-(sumproplat-F56)&gt;0,E56-(G56-F56),0))</f>
        <v>0</v>
      </c>
      <c r="F57" s="40">
        <f t="shared" si="40"/>
        <v>0</v>
      </c>
      <c r="G57" s="40">
        <f t="shared" si="41"/>
        <v>0</v>
      </c>
      <c r="H57" s="40">
        <f aca="true" t="shared" si="54" ref="H57:H66">IF(data=1,IF((H56-sumproplat)&gt;0,H56-sumproplat,0),IF(H56-(sumproplat-I56)&gt;0,H56-(J56-I56),0))</f>
        <v>0</v>
      </c>
      <c r="I57" s="40">
        <f t="shared" si="42"/>
        <v>0</v>
      </c>
      <c r="J57" s="40">
        <f t="shared" si="43"/>
        <v>0</v>
      </c>
      <c r="K57" s="40">
        <f aca="true" t="shared" si="55" ref="K57:K66">IF(data=1,IF((K56-sumproplat)&gt;0,K56-sumproplat,0),IF(K56-(sumproplat-L56)&gt;0,K56-(M56-L56),0))</f>
        <v>0</v>
      </c>
      <c r="L57" s="40">
        <f t="shared" si="44"/>
        <v>0</v>
      </c>
      <c r="M57" s="40">
        <f t="shared" si="45"/>
        <v>0</v>
      </c>
      <c r="N57" s="40">
        <f aca="true" t="shared" si="56" ref="N57:N66">IF(data=1,IF((N56-sumproplat)&gt;0,N56-sumproplat,0),IF(N56-(sumproplat-O56)&gt;0,N56-(P56-O56),0))</f>
        <v>0</v>
      </c>
      <c r="O57" s="40">
        <f t="shared" si="46"/>
        <v>0</v>
      </c>
      <c r="P57" s="40">
        <f t="shared" si="47"/>
        <v>0</v>
      </c>
      <c r="Q57" s="40">
        <f aca="true" t="shared" si="57" ref="Q57:Q65">IF(data=1,IF((Q56-sumproplat)&gt;0,Q56-sumproplat,0),IF(Q56-(sumproplat-R56)&gt;0,Q56-(S56-R56),0))</f>
        <v>0</v>
      </c>
      <c r="R57" s="40">
        <f t="shared" si="48"/>
        <v>0</v>
      </c>
      <c r="S57" s="40">
        <f t="shared" si="49"/>
        <v>0</v>
      </c>
      <c r="T57" s="40">
        <f aca="true" t="shared" si="58" ref="T57:T66">IF(data=1,IF((T56-sumproplat)&gt;0,T56-sumproplat,0),IF(T56-(sumproplat-U56)&gt;0,T56-(V56-U56),0))</f>
        <v>0</v>
      </c>
      <c r="U57" s="40">
        <f t="shared" si="50"/>
        <v>0</v>
      </c>
      <c r="V57" s="40">
        <f t="shared" si="51"/>
        <v>0</v>
      </c>
      <c r="W57" s="5"/>
      <c r="X57" s="5"/>
      <c r="Y57" s="5"/>
      <c r="Z57" s="5"/>
      <c r="AA57" s="5"/>
      <c r="AB57" s="5"/>
      <c r="AC57" s="5"/>
      <c r="AD57" s="5"/>
      <c r="AE57" s="5"/>
      <c r="AF57" s="5"/>
      <c r="AG57" s="5"/>
      <c r="AH57" s="5"/>
      <c r="AI57" s="5"/>
      <c r="AJ57" s="5"/>
    </row>
    <row r="58" spans="1:36" ht="15" hidden="1">
      <c r="A58" s="39" t="s">
        <v>57</v>
      </c>
      <c r="B58" s="40">
        <f t="shared" si="52"/>
        <v>0</v>
      </c>
      <c r="C58" s="40">
        <f t="shared" si="38"/>
        <v>0</v>
      </c>
      <c r="D58" s="40">
        <f t="shared" si="39"/>
        <v>0</v>
      </c>
      <c r="E58" s="40">
        <f t="shared" si="53"/>
        <v>0</v>
      </c>
      <c r="F58" s="40">
        <f t="shared" si="40"/>
        <v>0</v>
      </c>
      <c r="G58" s="40">
        <f t="shared" si="41"/>
        <v>0</v>
      </c>
      <c r="H58" s="40">
        <f t="shared" si="54"/>
        <v>0</v>
      </c>
      <c r="I58" s="40">
        <f t="shared" si="42"/>
        <v>0</v>
      </c>
      <c r="J58" s="40">
        <f t="shared" si="43"/>
        <v>0</v>
      </c>
      <c r="K58" s="40">
        <f t="shared" si="55"/>
        <v>0</v>
      </c>
      <c r="L58" s="40">
        <f t="shared" si="44"/>
        <v>0</v>
      </c>
      <c r="M58" s="40">
        <f t="shared" si="45"/>
        <v>0</v>
      </c>
      <c r="N58" s="40">
        <f t="shared" si="56"/>
        <v>0</v>
      </c>
      <c r="O58" s="40">
        <f t="shared" si="46"/>
        <v>0</v>
      </c>
      <c r="P58" s="40">
        <f t="shared" si="47"/>
        <v>0</v>
      </c>
      <c r="Q58" s="40">
        <f t="shared" si="57"/>
        <v>0</v>
      </c>
      <c r="R58" s="40">
        <f t="shared" si="48"/>
        <v>0</v>
      </c>
      <c r="S58" s="40">
        <f t="shared" si="49"/>
        <v>0</v>
      </c>
      <c r="T58" s="40">
        <f t="shared" si="58"/>
        <v>0</v>
      </c>
      <c r="U58" s="40">
        <f t="shared" si="50"/>
        <v>0</v>
      </c>
      <c r="V58" s="40">
        <f t="shared" si="51"/>
        <v>0</v>
      </c>
      <c r="W58" s="5"/>
      <c r="X58" s="5"/>
      <c r="Y58" s="5"/>
      <c r="Z58" s="5"/>
      <c r="AA58" s="5"/>
      <c r="AB58" s="5"/>
      <c r="AC58" s="5"/>
      <c r="AD58" s="5"/>
      <c r="AE58" s="5"/>
      <c r="AF58" s="5"/>
      <c r="AG58" s="5"/>
      <c r="AH58" s="5"/>
      <c r="AI58" s="5"/>
      <c r="AJ58" s="5"/>
    </row>
    <row r="59" spans="1:36" ht="15" hidden="1">
      <c r="A59" s="39" t="s">
        <v>20</v>
      </c>
      <c r="B59" s="40">
        <f t="shared" si="52"/>
        <v>0</v>
      </c>
      <c r="C59" s="40">
        <f t="shared" si="38"/>
        <v>0</v>
      </c>
      <c r="D59" s="40">
        <f t="shared" si="39"/>
        <v>0</v>
      </c>
      <c r="E59" s="40">
        <f t="shared" si="53"/>
        <v>0</v>
      </c>
      <c r="F59" s="40">
        <f t="shared" si="40"/>
        <v>0</v>
      </c>
      <c r="G59" s="40">
        <f t="shared" si="41"/>
        <v>0</v>
      </c>
      <c r="H59" s="40">
        <f t="shared" si="54"/>
        <v>0</v>
      </c>
      <c r="I59" s="40">
        <f t="shared" si="42"/>
        <v>0</v>
      </c>
      <c r="J59" s="40">
        <f t="shared" si="43"/>
        <v>0</v>
      </c>
      <c r="K59" s="40">
        <f t="shared" si="55"/>
        <v>0</v>
      </c>
      <c r="L59" s="40">
        <f t="shared" si="44"/>
        <v>0</v>
      </c>
      <c r="M59" s="40">
        <f t="shared" si="45"/>
        <v>0</v>
      </c>
      <c r="N59" s="40">
        <f t="shared" si="56"/>
        <v>0</v>
      </c>
      <c r="O59" s="40">
        <f t="shared" si="46"/>
        <v>0</v>
      </c>
      <c r="P59" s="40">
        <f t="shared" si="47"/>
        <v>0</v>
      </c>
      <c r="Q59" s="40">
        <f t="shared" si="57"/>
        <v>0</v>
      </c>
      <c r="R59" s="40">
        <f t="shared" si="48"/>
        <v>0</v>
      </c>
      <c r="S59" s="40">
        <f t="shared" si="49"/>
        <v>0</v>
      </c>
      <c r="T59" s="40">
        <f t="shared" si="58"/>
        <v>0</v>
      </c>
      <c r="U59" s="40">
        <f t="shared" si="50"/>
        <v>0</v>
      </c>
      <c r="V59" s="40">
        <f t="shared" si="51"/>
        <v>0</v>
      </c>
      <c r="W59" s="5"/>
      <c r="X59" s="5"/>
      <c r="Y59" s="5"/>
      <c r="Z59" s="5"/>
      <c r="AA59" s="5"/>
      <c r="AB59" s="5"/>
      <c r="AC59" s="5"/>
      <c r="AD59" s="5"/>
      <c r="AE59" s="5"/>
      <c r="AF59" s="5"/>
      <c r="AG59" s="5"/>
      <c r="AH59" s="5"/>
      <c r="AI59" s="5"/>
      <c r="AJ59" s="5"/>
    </row>
    <row r="60" spans="1:36" ht="15" hidden="1">
      <c r="A60" s="39" t="s">
        <v>58</v>
      </c>
      <c r="B60" s="40">
        <f t="shared" si="52"/>
        <v>0</v>
      </c>
      <c r="C60" s="40">
        <f t="shared" si="38"/>
        <v>0</v>
      </c>
      <c r="D60" s="40">
        <f t="shared" si="39"/>
        <v>0</v>
      </c>
      <c r="E60" s="40">
        <f t="shared" si="53"/>
        <v>0</v>
      </c>
      <c r="F60" s="40">
        <f t="shared" si="40"/>
        <v>0</v>
      </c>
      <c r="G60" s="40">
        <f t="shared" si="41"/>
        <v>0</v>
      </c>
      <c r="H60" s="40">
        <f t="shared" si="54"/>
        <v>0</v>
      </c>
      <c r="I60" s="40">
        <f t="shared" si="42"/>
        <v>0</v>
      </c>
      <c r="J60" s="40">
        <f t="shared" si="43"/>
        <v>0</v>
      </c>
      <c r="K60" s="40">
        <f t="shared" si="55"/>
        <v>0</v>
      </c>
      <c r="L60" s="40">
        <f t="shared" si="44"/>
        <v>0</v>
      </c>
      <c r="M60" s="40">
        <f t="shared" si="45"/>
        <v>0</v>
      </c>
      <c r="N60" s="40">
        <f t="shared" si="56"/>
        <v>0</v>
      </c>
      <c r="O60" s="40">
        <f t="shared" si="46"/>
        <v>0</v>
      </c>
      <c r="P60" s="40">
        <f t="shared" si="47"/>
        <v>0</v>
      </c>
      <c r="Q60" s="40">
        <f t="shared" si="57"/>
        <v>0</v>
      </c>
      <c r="R60" s="40">
        <f t="shared" si="48"/>
        <v>0</v>
      </c>
      <c r="S60" s="40">
        <f t="shared" si="49"/>
        <v>0</v>
      </c>
      <c r="T60" s="40">
        <f t="shared" si="58"/>
        <v>0</v>
      </c>
      <c r="U60" s="40">
        <f t="shared" si="50"/>
        <v>0</v>
      </c>
      <c r="V60" s="40">
        <f t="shared" si="51"/>
        <v>0</v>
      </c>
      <c r="W60" s="5"/>
      <c r="X60" s="5"/>
      <c r="Y60" s="5"/>
      <c r="Z60" s="5"/>
      <c r="AA60" s="5"/>
      <c r="AB60" s="5"/>
      <c r="AC60" s="5"/>
      <c r="AD60" s="5"/>
      <c r="AE60" s="5"/>
      <c r="AF60" s="5"/>
      <c r="AG60" s="5"/>
      <c r="AH60" s="5"/>
      <c r="AI60" s="5"/>
      <c r="AJ60" s="5"/>
    </row>
    <row r="61" spans="1:36" ht="15" hidden="1">
      <c r="A61" s="39" t="s">
        <v>21</v>
      </c>
      <c r="B61" s="40">
        <f t="shared" si="52"/>
        <v>0</v>
      </c>
      <c r="C61" s="40">
        <f t="shared" si="38"/>
        <v>0</v>
      </c>
      <c r="D61" s="40">
        <f t="shared" si="39"/>
        <v>0</v>
      </c>
      <c r="E61" s="40">
        <f t="shared" si="53"/>
        <v>0</v>
      </c>
      <c r="F61" s="40">
        <f t="shared" si="40"/>
        <v>0</v>
      </c>
      <c r="G61" s="40">
        <f t="shared" si="41"/>
        <v>0</v>
      </c>
      <c r="H61" s="40">
        <f t="shared" si="54"/>
        <v>0</v>
      </c>
      <c r="I61" s="40">
        <f t="shared" si="42"/>
        <v>0</v>
      </c>
      <c r="J61" s="40">
        <f t="shared" si="43"/>
        <v>0</v>
      </c>
      <c r="K61" s="40">
        <f t="shared" si="55"/>
        <v>0</v>
      </c>
      <c r="L61" s="40">
        <f t="shared" si="44"/>
        <v>0</v>
      </c>
      <c r="M61" s="40">
        <f t="shared" si="45"/>
        <v>0</v>
      </c>
      <c r="N61" s="40">
        <f t="shared" si="56"/>
        <v>0</v>
      </c>
      <c r="O61" s="40">
        <f t="shared" si="46"/>
        <v>0</v>
      </c>
      <c r="P61" s="40">
        <f t="shared" si="47"/>
        <v>0</v>
      </c>
      <c r="Q61" s="40">
        <f t="shared" si="57"/>
        <v>0</v>
      </c>
      <c r="R61" s="40">
        <f t="shared" si="48"/>
        <v>0</v>
      </c>
      <c r="S61" s="40">
        <f t="shared" si="49"/>
        <v>0</v>
      </c>
      <c r="T61" s="40">
        <f t="shared" si="58"/>
        <v>0</v>
      </c>
      <c r="U61" s="40">
        <f t="shared" si="50"/>
        <v>0</v>
      </c>
      <c r="V61" s="40">
        <f t="shared" si="51"/>
        <v>0</v>
      </c>
      <c r="W61" s="5"/>
      <c r="X61" s="5"/>
      <c r="Y61" s="5"/>
      <c r="Z61" s="5"/>
      <c r="AA61" s="5"/>
      <c r="AB61" s="5"/>
      <c r="AC61" s="5"/>
      <c r="AD61" s="5"/>
      <c r="AE61" s="5"/>
      <c r="AF61" s="5"/>
      <c r="AG61" s="5"/>
      <c r="AH61" s="5"/>
      <c r="AI61" s="5"/>
      <c r="AJ61" s="5"/>
    </row>
    <row r="62" spans="1:36" ht="15" hidden="1">
      <c r="A62" s="39" t="s">
        <v>20</v>
      </c>
      <c r="B62" s="40">
        <f t="shared" si="52"/>
        <v>0</v>
      </c>
      <c r="C62" s="40">
        <f t="shared" si="38"/>
        <v>0</v>
      </c>
      <c r="D62" s="40">
        <f t="shared" si="39"/>
        <v>0</v>
      </c>
      <c r="E62" s="40">
        <f t="shared" si="53"/>
        <v>0</v>
      </c>
      <c r="F62" s="40">
        <f t="shared" si="40"/>
        <v>0</v>
      </c>
      <c r="G62" s="40">
        <f t="shared" si="41"/>
        <v>0</v>
      </c>
      <c r="H62" s="40">
        <f t="shared" si="54"/>
        <v>0</v>
      </c>
      <c r="I62" s="40">
        <f t="shared" si="42"/>
        <v>0</v>
      </c>
      <c r="J62" s="40">
        <f t="shared" si="43"/>
        <v>0</v>
      </c>
      <c r="K62" s="40">
        <f t="shared" si="55"/>
        <v>0</v>
      </c>
      <c r="L62" s="40">
        <f t="shared" si="44"/>
        <v>0</v>
      </c>
      <c r="M62" s="40">
        <f t="shared" si="45"/>
        <v>0</v>
      </c>
      <c r="N62" s="40">
        <f t="shared" si="56"/>
        <v>0</v>
      </c>
      <c r="O62" s="40">
        <f t="shared" si="46"/>
        <v>0</v>
      </c>
      <c r="P62" s="40">
        <f t="shared" si="47"/>
        <v>0</v>
      </c>
      <c r="Q62" s="40">
        <f t="shared" si="57"/>
        <v>0</v>
      </c>
      <c r="R62" s="40">
        <f t="shared" si="48"/>
        <v>0</v>
      </c>
      <c r="S62" s="40">
        <f t="shared" si="49"/>
        <v>0</v>
      </c>
      <c r="T62" s="40">
        <f t="shared" si="58"/>
        <v>0</v>
      </c>
      <c r="U62" s="40">
        <f t="shared" si="50"/>
        <v>0</v>
      </c>
      <c r="V62" s="40">
        <f t="shared" si="51"/>
        <v>0</v>
      </c>
      <c r="W62" s="5"/>
      <c r="X62" s="5"/>
      <c r="Y62" s="5"/>
      <c r="Z62" s="5"/>
      <c r="AA62" s="5"/>
      <c r="AB62" s="5"/>
      <c r="AC62" s="5"/>
      <c r="AD62" s="5"/>
      <c r="AE62" s="5"/>
      <c r="AF62" s="5"/>
      <c r="AG62" s="5"/>
      <c r="AH62" s="5"/>
      <c r="AI62" s="5"/>
      <c r="AJ62" s="5"/>
    </row>
    <row r="63" spans="1:36" ht="15" hidden="1">
      <c r="A63" s="39" t="s">
        <v>59</v>
      </c>
      <c r="B63" s="40">
        <f t="shared" si="52"/>
        <v>0</v>
      </c>
      <c r="C63" s="40">
        <f t="shared" si="38"/>
        <v>0</v>
      </c>
      <c r="D63" s="40">
        <f t="shared" si="39"/>
        <v>0</v>
      </c>
      <c r="E63" s="40">
        <f t="shared" si="53"/>
        <v>0</v>
      </c>
      <c r="F63" s="40">
        <f t="shared" si="40"/>
        <v>0</v>
      </c>
      <c r="G63" s="40">
        <f t="shared" si="41"/>
        <v>0</v>
      </c>
      <c r="H63" s="40">
        <f t="shared" si="54"/>
        <v>0</v>
      </c>
      <c r="I63" s="40">
        <f t="shared" si="42"/>
        <v>0</v>
      </c>
      <c r="J63" s="40">
        <f t="shared" si="43"/>
        <v>0</v>
      </c>
      <c r="K63" s="40">
        <f t="shared" si="55"/>
        <v>0</v>
      </c>
      <c r="L63" s="40">
        <f t="shared" si="44"/>
        <v>0</v>
      </c>
      <c r="M63" s="40">
        <f t="shared" si="45"/>
        <v>0</v>
      </c>
      <c r="N63" s="40">
        <f t="shared" si="56"/>
        <v>0</v>
      </c>
      <c r="O63" s="40">
        <f t="shared" si="46"/>
        <v>0</v>
      </c>
      <c r="P63" s="40">
        <f t="shared" si="47"/>
        <v>0</v>
      </c>
      <c r="Q63" s="40">
        <f t="shared" si="57"/>
        <v>0</v>
      </c>
      <c r="R63" s="40">
        <f t="shared" si="48"/>
        <v>0</v>
      </c>
      <c r="S63" s="40">
        <f t="shared" si="49"/>
        <v>0</v>
      </c>
      <c r="T63" s="40">
        <f t="shared" si="58"/>
        <v>0</v>
      </c>
      <c r="U63" s="40">
        <f t="shared" si="50"/>
        <v>0</v>
      </c>
      <c r="V63" s="40">
        <f t="shared" si="51"/>
        <v>0</v>
      </c>
      <c r="W63" s="5"/>
      <c r="X63" s="5"/>
      <c r="Y63" s="5"/>
      <c r="Z63" s="5"/>
      <c r="AA63" s="5"/>
      <c r="AB63" s="5"/>
      <c r="AC63" s="5"/>
      <c r="AD63" s="5"/>
      <c r="AE63" s="5"/>
      <c r="AF63" s="5"/>
      <c r="AG63" s="5"/>
      <c r="AH63" s="5"/>
      <c r="AI63" s="5"/>
      <c r="AJ63" s="5"/>
    </row>
    <row r="64" spans="1:36" ht="15" hidden="1">
      <c r="A64" s="39" t="s">
        <v>58</v>
      </c>
      <c r="B64" s="40">
        <f t="shared" si="52"/>
        <v>0</v>
      </c>
      <c r="C64" s="40">
        <f t="shared" si="38"/>
        <v>0</v>
      </c>
      <c r="D64" s="40">
        <f t="shared" si="39"/>
        <v>0</v>
      </c>
      <c r="E64" s="40">
        <f t="shared" si="53"/>
        <v>0</v>
      </c>
      <c r="F64" s="40">
        <f t="shared" si="40"/>
        <v>0</v>
      </c>
      <c r="G64" s="40">
        <f t="shared" si="41"/>
        <v>0</v>
      </c>
      <c r="H64" s="40">
        <f t="shared" si="54"/>
        <v>0</v>
      </c>
      <c r="I64" s="40">
        <f t="shared" si="42"/>
        <v>0</v>
      </c>
      <c r="J64" s="40">
        <f t="shared" si="43"/>
        <v>0</v>
      </c>
      <c r="K64" s="40">
        <f t="shared" si="55"/>
        <v>0</v>
      </c>
      <c r="L64" s="40">
        <f t="shared" si="44"/>
        <v>0</v>
      </c>
      <c r="M64" s="40">
        <f t="shared" si="45"/>
        <v>0</v>
      </c>
      <c r="N64" s="40">
        <f t="shared" si="56"/>
        <v>0</v>
      </c>
      <c r="O64" s="40">
        <f t="shared" si="46"/>
        <v>0</v>
      </c>
      <c r="P64" s="40">
        <f t="shared" si="47"/>
        <v>0</v>
      </c>
      <c r="Q64" s="40">
        <f t="shared" si="57"/>
        <v>0</v>
      </c>
      <c r="R64" s="40">
        <f t="shared" si="48"/>
        <v>0</v>
      </c>
      <c r="S64" s="40">
        <f t="shared" si="49"/>
        <v>0</v>
      </c>
      <c r="T64" s="40">
        <f t="shared" si="58"/>
        <v>0</v>
      </c>
      <c r="U64" s="40">
        <f t="shared" si="50"/>
        <v>0</v>
      </c>
      <c r="V64" s="40">
        <f t="shared" si="51"/>
        <v>0</v>
      </c>
      <c r="W64" s="5"/>
      <c r="X64" s="5"/>
      <c r="Y64" s="5"/>
      <c r="Z64" s="5"/>
      <c r="AA64" s="5"/>
      <c r="AB64" s="5"/>
      <c r="AC64" s="5"/>
      <c r="AD64" s="5"/>
      <c r="AE64" s="5"/>
      <c r="AF64" s="5"/>
      <c r="AG64" s="5"/>
      <c r="AH64" s="5"/>
      <c r="AI64" s="5"/>
      <c r="AJ64" s="5"/>
    </row>
    <row r="65" spans="1:36" ht="15" hidden="1">
      <c r="A65" s="39" t="s">
        <v>20</v>
      </c>
      <c r="B65" s="40">
        <f t="shared" si="52"/>
        <v>0</v>
      </c>
      <c r="C65" s="40">
        <f t="shared" si="38"/>
        <v>0</v>
      </c>
      <c r="D65" s="40">
        <f t="shared" si="39"/>
        <v>0</v>
      </c>
      <c r="E65" s="40">
        <f t="shared" si="53"/>
        <v>0</v>
      </c>
      <c r="F65" s="40">
        <f t="shared" si="40"/>
        <v>0</v>
      </c>
      <c r="G65" s="40">
        <f t="shared" si="41"/>
        <v>0</v>
      </c>
      <c r="H65" s="40">
        <f t="shared" si="54"/>
        <v>0</v>
      </c>
      <c r="I65" s="40">
        <f t="shared" si="42"/>
        <v>0</v>
      </c>
      <c r="J65" s="40">
        <f t="shared" si="43"/>
        <v>0</v>
      </c>
      <c r="K65" s="40">
        <f t="shared" si="55"/>
        <v>0</v>
      </c>
      <c r="L65" s="40">
        <f t="shared" si="44"/>
        <v>0</v>
      </c>
      <c r="M65" s="40">
        <f t="shared" si="45"/>
        <v>0</v>
      </c>
      <c r="N65" s="40">
        <f t="shared" si="56"/>
        <v>0</v>
      </c>
      <c r="O65" s="40">
        <f t="shared" si="46"/>
        <v>0</v>
      </c>
      <c r="P65" s="40">
        <f t="shared" si="47"/>
        <v>0</v>
      </c>
      <c r="Q65" s="40">
        <f t="shared" si="57"/>
        <v>0</v>
      </c>
      <c r="R65" s="40">
        <f t="shared" si="48"/>
        <v>0</v>
      </c>
      <c r="S65" s="40">
        <f t="shared" si="49"/>
        <v>0</v>
      </c>
      <c r="T65" s="40">
        <f t="shared" si="58"/>
        <v>0</v>
      </c>
      <c r="U65" s="40">
        <f t="shared" si="50"/>
        <v>0</v>
      </c>
      <c r="V65" s="40">
        <f t="shared" si="51"/>
        <v>0</v>
      </c>
      <c r="W65" s="5"/>
      <c r="X65" s="5"/>
      <c r="Y65" s="5"/>
      <c r="Z65" s="5"/>
      <c r="AA65" s="5"/>
      <c r="AB65" s="5"/>
      <c r="AC65" s="5"/>
      <c r="AD65" s="5"/>
      <c r="AE65" s="5"/>
      <c r="AF65" s="5"/>
      <c r="AG65" s="5"/>
      <c r="AH65" s="5"/>
      <c r="AI65" s="5"/>
      <c r="AJ65" s="5"/>
    </row>
    <row r="66" spans="1:36" ht="15.75" hidden="1" thickBot="1">
      <c r="A66" s="41" t="s">
        <v>60</v>
      </c>
      <c r="B66" s="42">
        <f t="shared" si="52"/>
        <v>0</v>
      </c>
      <c r="C66" s="42">
        <f t="shared" si="38"/>
        <v>0</v>
      </c>
      <c r="D66" s="42">
        <f t="shared" si="39"/>
        <v>0</v>
      </c>
      <c r="E66" s="42">
        <f t="shared" si="53"/>
        <v>0</v>
      </c>
      <c r="F66" s="42">
        <f t="shared" si="40"/>
        <v>0</v>
      </c>
      <c r="G66" s="42">
        <f t="shared" si="41"/>
        <v>0</v>
      </c>
      <c r="H66" s="42">
        <f t="shared" si="54"/>
        <v>0</v>
      </c>
      <c r="I66" s="42">
        <f t="shared" si="42"/>
        <v>0</v>
      </c>
      <c r="J66" s="42">
        <f t="shared" si="43"/>
        <v>0</v>
      </c>
      <c r="K66" s="42">
        <f t="shared" si="55"/>
        <v>0</v>
      </c>
      <c r="L66" s="42">
        <f t="shared" si="44"/>
        <v>0</v>
      </c>
      <c r="M66" s="42">
        <f t="shared" si="45"/>
        <v>0</v>
      </c>
      <c r="N66" s="42">
        <f t="shared" si="56"/>
        <v>0</v>
      </c>
      <c r="O66" s="42">
        <f t="shared" si="46"/>
        <v>0</v>
      </c>
      <c r="P66" s="42">
        <f t="shared" si="47"/>
        <v>0</v>
      </c>
      <c r="Q66" s="42">
        <f>IF(data=1,IF((Q65-sumproplat)&gt;0,Q65-sumproplat,0),IF(Q65-(sumproplat-R65)&gt;0,Q65-(S65-R65),0))</f>
        <v>0</v>
      </c>
      <c r="R66" s="42">
        <f t="shared" si="48"/>
        <v>0</v>
      </c>
      <c r="S66" s="42">
        <f t="shared" si="49"/>
        <v>0</v>
      </c>
      <c r="T66" s="42">
        <f t="shared" si="58"/>
        <v>0</v>
      </c>
      <c r="U66" s="42">
        <f t="shared" si="50"/>
        <v>0</v>
      </c>
      <c r="V66" s="42">
        <f t="shared" si="51"/>
        <v>0</v>
      </c>
      <c r="W66" s="5"/>
      <c r="X66" s="5"/>
      <c r="Y66" s="5"/>
      <c r="Z66" s="5"/>
      <c r="AA66" s="5"/>
      <c r="AB66" s="5"/>
      <c r="AC66" s="5"/>
      <c r="AD66" s="5"/>
      <c r="AE66" s="5"/>
      <c r="AF66" s="5"/>
      <c r="AG66" s="5"/>
      <c r="AH66" s="5"/>
      <c r="AI66" s="5"/>
      <c r="AJ66" s="5"/>
    </row>
    <row r="67" spans="1:36" ht="15" hidden="1">
      <c r="A67" s="43" t="s">
        <v>23</v>
      </c>
      <c r="B67" s="44"/>
      <c r="C67" s="44">
        <f>SUM(C55:C66)</f>
        <v>0</v>
      </c>
      <c r="D67" s="45">
        <f>SUM(D55:D66)</f>
        <v>0</v>
      </c>
      <c r="E67" s="44"/>
      <c r="F67" s="44">
        <f>SUM(F55:F66)</f>
        <v>0</v>
      </c>
      <c r="G67" s="45">
        <f>SUM(G55:G66)</f>
        <v>0</v>
      </c>
      <c r="H67" s="44"/>
      <c r="I67" s="44">
        <f>SUM(I55:I66)</f>
        <v>0</v>
      </c>
      <c r="J67" s="45">
        <f>SUM(J55:J66)</f>
        <v>0</v>
      </c>
      <c r="K67" s="44"/>
      <c r="L67" s="44">
        <f>SUM(L55:L66)</f>
        <v>0</v>
      </c>
      <c r="M67" s="45">
        <f>SUM(M55:M66)</f>
        <v>0</v>
      </c>
      <c r="N67" s="44"/>
      <c r="O67" s="44">
        <f>SUM(O55:O66)</f>
        <v>0</v>
      </c>
      <c r="P67" s="45">
        <f>SUM(P55:P66)</f>
        <v>0</v>
      </c>
      <c r="Q67" s="44"/>
      <c r="R67" s="44">
        <f>SUM(R55:R66)</f>
        <v>0</v>
      </c>
      <c r="S67" s="45">
        <f>SUM(S55:S66)</f>
        <v>0</v>
      </c>
      <c r="T67" s="44"/>
      <c r="U67" s="44">
        <f>SUM(U55:U66)</f>
        <v>0</v>
      </c>
      <c r="V67" s="45">
        <f>SUM(V55:V66)</f>
        <v>0</v>
      </c>
      <c r="W67" s="5"/>
      <c r="X67" s="5"/>
      <c r="Y67" s="5"/>
      <c r="Z67" s="5"/>
      <c r="AA67" s="5"/>
      <c r="AB67" s="5"/>
      <c r="AC67" s="5"/>
      <c r="AD67" s="5"/>
      <c r="AE67" s="5"/>
      <c r="AF67" s="5"/>
      <c r="AG67" s="5"/>
      <c r="AH67" s="5"/>
      <c r="AI67" s="5"/>
      <c r="AJ67" s="5"/>
    </row>
    <row r="68" spans="1:24" ht="15">
      <c r="A68" s="15"/>
      <c r="B68" s="6"/>
      <c r="C68" s="6"/>
      <c r="D68" s="6"/>
      <c r="E68" s="6"/>
      <c r="F68" s="6"/>
      <c r="G68" s="6"/>
      <c r="H68" s="6"/>
      <c r="I68" s="5"/>
      <c r="J68" s="5"/>
      <c r="K68" s="5"/>
      <c r="L68" s="5"/>
      <c r="M68" s="5"/>
      <c r="N68" s="5"/>
      <c r="O68" s="5"/>
      <c r="P68" s="5"/>
      <c r="Q68" s="5"/>
      <c r="R68" s="5"/>
      <c r="S68" s="5"/>
      <c r="T68" s="5"/>
      <c r="U68" s="5"/>
      <c r="V68" s="5"/>
      <c r="W68" s="5"/>
      <c r="X68" s="5"/>
    </row>
    <row r="69" spans="1:11" ht="30.75" customHeight="1">
      <c r="A69" s="220" t="s">
        <v>108</v>
      </c>
      <c r="B69" s="220"/>
      <c r="C69" s="220"/>
      <c r="D69" s="220"/>
      <c r="E69" s="220"/>
      <c r="F69" s="220"/>
      <c r="G69" s="220"/>
      <c r="H69" s="220"/>
      <c r="I69" s="33">
        <f>SUM(I70:I71)</f>
        <v>397991.3369863013</v>
      </c>
      <c r="J69" s="34"/>
      <c r="K69" s="34"/>
    </row>
    <row r="70" spans="1:11" ht="30.75" customHeight="1">
      <c r="A70" s="220" t="s">
        <v>109</v>
      </c>
      <c r="B70" s="220"/>
      <c r="C70" s="220"/>
      <c r="D70" s="220"/>
      <c r="E70" s="220"/>
      <c r="F70" s="220"/>
      <c r="G70" s="220"/>
      <c r="H70" s="220"/>
      <c r="I70" s="33">
        <f>H17+H20+H16*sumkred+Переказ*sumkred+C37</f>
        <v>397991.3369863013</v>
      </c>
      <c r="J70" s="34"/>
      <c r="K70" s="34"/>
    </row>
    <row r="71" spans="1:11" ht="30.75" customHeight="1">
      <c r="A71" s="220" t="s">
        <v>110</v>
      </c>
      <c r="B71" s="220"/>
      <c r="C71" s="220"/>
      <c r="D71" s="220"/>
      <c r="E71" s="220"/>
      <c r="F71" s="220"/>
      <c r="G71" s="220"/>
      <c r="H71" s="220"/>
      <c r="I71" s="33">
        <v>0</v>
      </c>
      <c r="J71" s="34"/>
      <c r="K71" s="34"/>
    </row>
    <row r="72" spans="1:11" ht="29.25" customHeight="1">
      <c r="A72" s="220" t="s">
        <v>5</v>
      </c>
      <c r="B72" s="220"/>
      <c r="C72" s="220"/>
      <c r="D72" s="220"/>
      <c r="E72" s="220"/>
      <c r="F72" s="220"/>
      <c r="G72" s="220"/>
      <c r="H72" s="220"/>
      <c r="I72" s="33">
        <f>E37</f>
        <v>4397991.3369863015</v>
      </c>
      <c r="J72" s="34"/>
      <c r="K72" s="34"/>
    </row>
    <row r="73" spans="1:11" ht="25.5" customHeight="1">
      <c r="A73" s="220" t="s">
        <v>48</v>
      </c>
      <c r="B73" s="220"/>
      <c r="C73" s="220"/>
      <c r="D73" s="220"/>
      <c r="E73" s="220"/>
      <c r="F73" s="220"/>
      <c r="G73" s="220"/>
      <c r="H73" s="220"/>
      <c r="I73" s="46">
        <f>_XLL.ЧИСТВНДОХ(C83:C95,B83:B95)</f>
        <v>0.11044344305992126</v>
      </c>
      <c r="J73" s="34"/>
      <c r="K73" s="34"/>
    </row>
    <row r="74" spans="1:11" ht="45.75" customHeight="1">
      <c r="A74" s="107" t="s">
        <v>6</v>
      </c>
      <c r="B74" s="108"/>
      <c r="C74" s="108"/>
      <c r="D74" s="108"/>
      <c r="E74" s="108"/>
      <c r="F74" s="108"/>
      <c r="G74" s="108"/>
      <c r="H74" s="108"/>
      <c r="I74" s="108"/>
      <c r="J74" s="120"/>
      <c r="K74" s="120"/>
    </row>
    <row r="75" spans="1:11" ht="63" customHeight="1">
      <c r="A75" s="105" t="s">
        <v>7</v>
      </c>
      <c r="B75" s="106"/>
      <c r="C75" s="106"/>
      <c r="D75" s="106"/>
      <c r="E75" s="106"/>
      <c r="F75" s="106"/>
      <c r="G75" s="106"/>
      <c r="H75" s="106"/>
      <c r="I75" s="106"/>
      <c r="J75" s="106"/>
      <c r="K75" s="106"/>
    </row>
    <row r="76" spans="1:11" ht="48" customHeight="1">
      <c r="A76" s="107" t="s">
        <v>8</v>
      </c>
      <c r="B76" s="108"/>
      <c r="C76" s="108"/>
      <c r="D76" s="108"/>
      <c r="E76" s="108"/>
      <c r="F76" s="108"/>
      <c r="G76" s="108"/>
      <c r="H76" s="108"/>
      <c r="I76" s="108"/>
      <c r="J76" s="108"/>
      <c r="K76" s="108"/>
    </row>
    <row r="78" spans="1:5" ht="33.75" customHeight="1">
      <c r="A78" s="109" t="s">
        <v>9</v>
      </c>
      <c r="B78" s="109"/>
      <c r="C78" s="110">
        <f ca="1">TODAY()</f>
        <v>44403</v>
      </c>
      <c r="D78" s="109"/>
      <c r="E78" s="109"/>
    </row>
    <row r="80" spans="1:5" ht="30" customHeight="1">
      <c r="A80" s="219" t="s">
        <v>10</v>
      </c>
      <c r="B80" s="219"/>
      <c r="C80" s="118"/>
      <c r="D80" s="118"/>
      <c r="E80" s="118"/>
    </row>
    <row r="81" spans="1:5" ht="15.75" customHeight="1">
      <c r="A81" s="219"/>
      <c r="B81" s="219"/>
      <c r="C81" s="118" t="s">
        <v>49</v>
      </c>
      <c r="D81" s="118"/>
      <c r="E81" s="118"/>
    </row>
    <row r="83" spans="2:3" ht="15" hidden="1">
      <c r="B83" s="29">
        <f ca="1">TODAY()</f>
        <v>44403</v>
      </c>
      <c r="C83" s="2">
        <f>-sumkred+sumkred*H16+H17+sumkred*H18+H20</f>
        <v>-3979250</v>
      </c>
    </row>
    <row r="84" spans="1:4" ht="15" hidden="1">
      <c r="A84" s="4">
        <v>1</v>
      </c>
      <c r="B84" s="30">
        <f>_XLL.ДАТАМЕС(B83,1)</f>
        <v>44434</v>
      </c>
      <c r="C84" s="31">
        <f aca="true" t="shared" si="59" ref="C84:C95">E25</f>
        <v>52186.778082191784</v>
      </c>
      <c r="D84" s="16">
        <f>C84-C85</f>
        <v>20750.000000000004</v>
      </c>
    </row>
    <row r="85" spans="1:4" ht="15" hidden="1">
      <c r="A85" s="4">
        <v>2</v>
      </c>
      <c r="B85" s="30">
        <f>_XLL.ДАТАМЕС(B84,1)</f>
        <v>44465</v>
      </c>
      <c r="C85" s="31">
        <f t="shared" si="59"/>
        <v>31436.77808219178</v>
      </c>
      <c r="D85" s="16">
        <f aca="true" t="shared" si="60" ref="D85:D148">C85-C86</f>
        <v>0</v>
      </c>
    </row>
    <row r="86" spans="1:4" ht="15" hidden="1">
      <c r="A86" s="4">
        <v>3</v>
      </c>
      <c r="B86" s="30">
        <f aca="true" t="shared" si="61" ref="B86:B149">_XLL.ДАТАМЕС(B85,1)</f>
        <v>44495</v>
      </c>
      <c r="C86" s="31">
        <f t="shared" si="59"/>
        <v>31436.77808219178</v>
      </c>
      <c r="D86" s="16">
        <f t="shared" si="60"/>
        <v>0</v>
      </c>
    </row>
    <row r="87" spans="1:4" ht="15" hidden="1">
      <c r="A87" s="4">
        <v>4</v>
      </c>
      <c r="B87" s="30">
        <f t="shared" si="61"/>
        <v>44526</v>
      </c>
      <c r="C87" s="31">
        <f t="shared" si="59"/>
        <v>31436.77808219178</v>
      </c>
      <c r="D87" s="16">
        <f t="shared" si="60"/>
        <v>0</v>
      </c>
    </row>
    <row r="88" spans="1:4" ht="15" hidden="1">
      <c r="A88" s="4">
        <v>5</v>
      </c>
      <c r="B88" s="30">
        <f t="shared" si="61"/>
        <v>44556</v>
      </c>
      <c r="C88" s="31">
        <f t="shared" si="59"/>
        <v>31436.77808219178</v>
      </c>
      <c r="D88" s="16">
        <f t="shared" si="60"/>
        <v>0</v>
      </c>
    </row>
    <row r="89" spans="1:4" ht="15" hidden="1">
      <c r="A89" s="4">
        <v>6</v>
      </c>
      <c r="B89" s="30">
        <f t="shared" si="61"/>
        <v>44587</v>
      </c>
      <c r="C89" s="31">
        <f t="shared" si="59"/>
        <v>31436.77808219178</v>
      </c>
      <c r="D89" s="16">
        <f t="shared" si="60"/>
        <v>0</v>
      </c>
    </row>
    <row r="90" spans="1:4" ht="15" hidden="1">
      <c r="A90" s="4">
        <v>7</v>
      </c>
      <c r="B90" s="30">
        <f t="shared" si="61"/>
        <v>44618</v>
      </c>
      <c r="C90" s="31">
        <f t="shared" si="59"/>
        <v>31436.77808219178</v>
      </c>
      <c r="D90" s="16">
        <f t="shared" si="60"/>
        <v>0</v>
      </c>
    </row>
    <row r="91" spans="1:4" ht="15" hidden="1">
      <c r="A91" s="4">
        <v>8</v>
      </c>
      <c r="B91" s="30">
        <f t="shared" si="61"/>
        <v>44646</v>
      </c>
      <c r="C91" s="31">
        <f t="shared" si="59"/>
        <v>31436.77808219178</v>
      </c>
      <c r="D91" s="16">
        <f t="shared" si="60"/>
        <v>0</v>
      </c>
    </row>
    <row r="92" spans="1:4" ht="15" hidden="1">
      <c r="A92" s="4">
        <v>9</v>
      </c>
      <c r="B92" s="30">
        <f t="shared" si="61"/>
        <v>44677</v>
      </c>
      <c r="C92" s="31">
        <f t="shared" si="59"/>
        <v>31436.77808219178</v>
      </c>
      <c r="D92" s="16">
        <f t="shared" si="60"/>
        <v>0</v>
      </c>
    </row>
    <row r="93" spans="1:4" ht="15" hidden="1">
      <c r="A93" s="4">
        <v>10</v>
      </c>
      <c r="B93" s="30">
        <f t="shared" si="61"/>
        <v>44707</v>
      </c>
      <c r="C93" s="31">
        <f t="shared" si="59"/>
        <v>31436.77808219178</v>
      </c>
      <c r="D93" s="16">
        <f t="shared" si="60"/>
        <v>0</v>
      </c>
    </row>
    <row r="94" spans="1:4" ht="15" hidden="1">
      <c r="A94" s="4">
        <v>11</v>
      </c>
      <c r="B94" s="30">
        <f t="shared" si="61"/>
        <v>44738</v>
      </c>
      <c r="C94" s="31">
        <f t="shared" si="59"/>
        <v>31436.77808219178</v>
      </c>
      <c r="D94" s="16">
        <f t="shared" si="60"/>
        <v>-4000000</v>
      </c>
    </row>
    <row r="95" spans="1:4" ht="15" hidden="1">
      <c r="A95" s="4">
        <v>12</v>
      </c>
      <c r="B95" s="30">
        <f t="shared" si="61"/>
        <v>44768</v>
      </c>
      <c r="C95" s="31">
        <f t="shared" si="59"/>
        <v>4031436.778082192</v>
      </c>
      <c r="D95" s="16">
        <f t="shared" si="60"/>
        <v>4031436.778082192</v>
      </c>
    </row>
    <row r="96" spans="1:4" ht="15" hidden="1">
      <c r="A96" s="2">
        <v>13</v>
      </c>
      <c r="B96" s="29">
        <f t="shared" si="61"/>
        <v>44799</v>
      </c>
      <c r="C96" s="16">
        <f aca="true" t="shared" si="62" ref="C96:C107">G25</f>
        <v>0</v>
      </c>
      <c r="D96" s="16">
        <f t="shared" si="60"/>
        <v>0</v>
      </c>
    </row>
    <row r="97" spans="1:4" ht="15" hidden="1">
      <c r="A97" s="2">
        <v>14</v>
      </c>
      <c r="B97" s="29">
        <f t="shared" si="61"/>
        <v>44830</v>
      </c>
      <c r="C97" s="16">
        <f t="shared" si="62"/>
        <v>0</v>
      </c>
      <c r="D97" s="16">
        <f t="shared" si="60"/>
        <v>0</v>
      </c>
    </row>
    <row r="98" spans="1:4" ht="15" hidden="1">
      <c r="A98" s="2">
        <v>15</v>
      </c>
      <c r="B98" s="29">
        <f t="shared" si="61"/>
        <v>44860</v>
      </c>
      <c r="C98" s="16">
        <f t="shared" si="62"/>
        <v>0</v>
      </c>
      <c r="D98" s="16">
        <f t="shared" si="60"/>
        <v>0</v>
      </c>
    </row>
    <row r="99" spans="1:4" ht="15" hidden="1">
      <c r="A99" s="2">
        <v>16</v>
      </c>
      <c r="B99" s="29">
        <f t="shared" si="61"/>
        <v>44891</v>
      </c>
      <c r="C99" s="16">
        <f t="shared" si="62"/>
        <v>0</v>
      </c>
      <c r="D99" s="16">
        <f t="shared" si="60"/>
        <v>0</v>
      </c>
    </row>
    <row r="100" spans="1:4" ht="15" hidden="1">
      <c r="A100" s="2">
        <v>17</v>
      </c>
      <c r="B100" s="29">
        <f t="shared" si="61"/>
        <v>44921</v>
      </c>
      <c r="C100" s="16">
        <f t="shared" si="62"/>
        <v>0</v>
      </c>
      <c r="D100" s="16">
        <f t="shared" si="60"/>
        <v>0</v>
      </c>
    </row>
    <row r="101" spans="1:4" ht="15" hidden="1">
      <c r="A101" s="2">
        <v>18</v>
      </c>
      <c r="B101" s="29">
        <f t="shared" si="61"/>
        <v>44952</v>
      </c>
      <c r="C101" s="16">
        <f t="shared" si="62"/>
        <v>0</v>
      </c>
      <c r="D101" s="16">
        <f t="shared" si="60"/>
        <v>0</v>
      </c>
    </row>
    <row r="102" spans="1:4" ht="15" hidden="1">
      <c r="A102" s="2">
        <v>19</v>
      </c>
      <c r="B102" s="29">
        <f t="shared" si="61"/>
        <v>44983</v>
      </c>
      <c r="C102" s="16">
        <f t="shared" si="62"/>
        <v>0</v>
      </c>
      <c r="D102" s="16">
        <f t="shared" si="60"/>
        <v>0</v>
      </c>
    </row>
    <row r="103" spans="1:4" ht="15" hidden="1">
      <c r="A103" s="2">
        <v>20</v>
      </c>
      <c r="B103" s="29">
        <f t="shared" si="61"/>
        <v>45011</v>
      </c>
      <c r="C103" s="16">
        <f t="shared" si="62"/>
        <v>0</v>
      </c>
      <c r="D103" s="16">
        <f t="shared" si="60"/>
        <v>0</v>
      </c>
    </row>
    <row r="104" spans="1:4" ht="15" hidden="1">
      <c r="A104" s="2">
        <v>21</v>
      </c>
      <c r="B104" s="29">
        <f t="shared" si="61"/>
        <v>45042</v>
      </c>
      <c r="C104" s="16">
        <f t="shared" si="62"/>
        <v>0</v>
      </c>
      <c r="D104" s="16">
        <f t="shared" si="60"/>
        <v>0</v>
      </c>
    </row>
    <row r="105" spans="1:4" ht="15" hidden="1">
      <c r="A105" s="2">
        <v>22</v>
      </c>
      <c r="B105" s="29">
        <f t="shared" si="61"/>
        <v>45072</v>
      </c>
      <c r="C105" s="16">
        <f t="shared" si="62"/>
        <v>0</v>
      </c>
      <c r="D105" s="16">
        <f t="shared" si="60"/>
        <v>0</v>
      </c>
    </row>
    <row r="106" spans="1:4" ht="15" hidden="1">
      <c r="A106" s="2">
        <v>23</v>
      </c>
      <c r="B106" s="29">
        <f t="shared" si="61"/>
        <v>45103</v>
      </c>
      <c r="C106" s="16">
        <f t="shared" si="62"/>
        <v>0</v>
      </c>
      <c r="D106" s="16">
        <f t="shared" si="60"/>
        <v>0</v>
      </c>
    </row>
    <row r="107" spans="1:4" ht="15" hidden="1">
      <c r="A107" s="2">
        <v>24</v>
      </c>
      <c r="B107" s="29">
        <f t="shared" si="61"/>
        <v>45133</v>
      </c>
      <c r="C107" s="16">
        <f t="shared" si="62"/>
        <v>0</v>
      </c>
      <c r="D107" s="16">
        <f t="shared" si="60"/>
        <v>0</v>
      </c>
    </row>
    <row r="108" spans="1:4" ht="15" hidden="1">
      <c r="A108" s="2">
        <v>25</v>
      </c>
      <c r="B108" s="29">
        <f t="shared" si="61"/>
        <v>45164</v>
      </c>
      <c r="C108" s="16">
        <f aca="true" t="shared" si="63" ref="C108:C119">J25</f>
        <v>0</v>
      </c>
      <c r="D108" s="16">
        <f t="shared" si="60"/>
        <v>0</v>
      </c>
    </row>
    <row r="109" spans="1:4" ht="15" hidden="1">
      <c r="A109" s="2">
        <v>26</v>
      </c>
      <c r="B109" s="29">
        <f t="shared" si="61"/>
        <v>45195</v>
      </c>
      <c r="C109" s="16">
        <f t="shared" si="63"/>
        <v>0</v>
      </c>
      <c r="D109" s="16">
        <f t="shared" si="60"/>
        <v>0</v>
      </c>
    </row>
    <row r="110" spans="1:4" ht="15" hidden="1">
      <c r="A110" s="2">
        <v>27</v>
      </c>
      <c r="B110" s="29">
        <f t="shared" si="61"/>
        <v>45225</v>
      </c>
      <c r="C110" s="16">
        <f t="shared" si="63"/>
        <v>0</v>
      </c>
      <c r="D110" s="16">
        <f t="shared" si="60"/>
        <v>0</v>
      </c>
    </row>
    <row r="111" spans="1:4" ht="15" hidden="1">
      <c r="A111" s="2">
        <v>28</v>
      </c>
      <c r="B111" s="29">
        <f t="shared" si="61"/>
        <v>45256</v>
      </c>
      <c r="C111" s="16">
        <f t="shared" si="63"/>
        <v>0</v>
      </c>
      <c r="D111" s="16">
        <f t="shared" si="60"/>
        <v>0</v>
      </c>
    </row>
    <row r="112" spans="1:4" ht="15" hidden="1">
      <c r="A112" s="2">
        <v>29</v>
      </c>
      <c r="B112" s="29">
        <f t="shared" si="61"/>
        <v>45286</v>
      </c>
      <c r="C112" s="16">
        <f t="shared" si="63"/>
        <v>0</v>
      </c>
      <c r="D112" s="16">
        <f t="shared" si="60"/>
        <v>0</v>
      </c>
    </row>
    <row r="113" spans="1:4" ht="15" hidden="1">
      <c r="A113" s="2">
        <v>30</v>
      </c>
      <c r="B113" s="29">
        <f t="shared" si="61"/>
        <v>45317</v>
      </c>
      <c r="C113" s="16">
        <f t="shared" si="63"/>
        <v>0</v>
      </c>
      <c r="D113" s="16">
        <f t="shared" si="60"/>
        <v>0</v>
      </c>
    </row>
    <row r="114" spans="1:4" ht="15" hidden="1">
      <c r="A114" s="2">
        <v>31</v>
      </c>
      <c r="B114" s="29">
        <f t="shared" si="61"/>
        <v>45348</v>
      </c>
      <c r="C114" s="16">
        <f t="shared" si="63"/>
        <v>0</v>
      </c>
      <c r="D114" s="16">
        <f t="shared" si="60"/>
        <v>0</v>
      </c>
    </row>
    <row r="115" spans="1:4" ht="15" hidden="1">
      <c r="A115" s="2">
        <v>32</v>
      </c>
      <c r="B115" s="29">
        <f t="shared" si="61"/>
        <v>45377</v>
      </c>
      <c r="C115" s="16">
        <f t="shared" si="63"/>
        <v>0</v>
      </c>
      <c r="D115" s="16">
        <f t="shared" si="60"/>
        <v>0</v>
      </c>
    </row>
    <row r="116" spans="1:4" ht="15" hidden="1">
      <c r="A116" s="2">
        <v>33</v>
      </c>
      <c r="B116" s="29">
        <f t="shared" si="61"/>
        <v>45408</v>
      </c>
      <c r="C116" s="16">
        <f t="shared" si="63"/>
        <v>0</v>
      </c>
      <c r="D116" s="16">
        <f t="shared" si="60"/>
        <v>0</v>
      </c>
    </row>
    <row r="117" spans="1:4" ht="15" hidden="1">
      <c r="A117" s="2">
        <v>34</v>
      </c>
      <c r="B117" s="29">
        <f t="shared" si="61"/>
        <v>45438</v>
      </c>
      <c r="C117" s="16">
        <f t="shared" si="63"/>
        <v>0</v>
      </c>
      <c r="D117" s="16">
        <f t="shared" si="60"/>
        <v>0</v>
      </c>
    </row>
    <row r="118" spans="1:4" ht="15" hidden="1">
      <c r="A118" s="2">
        <v>35</v>
      </c>
      <c r="B118" s="29">
        <f t="shared" si="61"/>
        <v>45469</v>
      </c>
      <c r="C118" s="16">
        <f t="shared" si="63"/>
        <v>0</v>
      </c>
      <c r="D118" s="16">
        <f t="shared" si="60"/>
        <v>0</v>
      </c>
    </row>
    <row r="119" spans="1:4" ht="15" hidden="1">
      <c r="A119" s="2">
        <v>36</v>
      </c>
      <c r="B119" s="29">
        <f t="shared" si="61"/>
        <v>45499</v>
      </c>
      <c r="C119" s="16">
        <f t="shared" si="63"/>
        <v>0</v>
      </c>
      <c r="D119" s="16">
        <f t="shared" si="60"/>
        <v>0</v>
      </c>
    </row>
    <row r="120" spans="1:4" ht="15" hidden="1">
      <c r="A120" s="2">
        <v>37</v>
      </c>
      <c r="B120" s="29">
        <f t="shared" si="61"/>
        <v>45530</v>
      </c>
      <c r="C120" s="16">
        <f aca="true" t="shared" si="64" ref="C120:C131">M25</f>
        <v>0</v>
      </c>
      <c r="D120" s="16">
        <f t="shared" si="60"/>
        <v>0</v>
      </c>
    </row>
    <row r="121" spans="1:4" ht="15" hidden="1">
      <c r="A121" s="2">
        <v>38</v>
      </c>
      <c r="B121" s="29">
        <f t="shared" si="61"/>
        <v>45561</v>
      </c>
      <c r="C121" s="16">
        <f t="shared" si="64"/>
        <v>0</v>
      </c>
      <c r="D121" s="16">
        <f t="shared" si="60"/>
        <v>0</v>
      </c>
    </row>
    <row r="122" spans="1:4" ht="15" hidden="1">
      <c r="A122" s="2">
        <v>39</v>
      </c>
      <c r="B122" s="29">
        <f t="shared" si="61"/>
        <v>45591</v>
      </c>
      <c r="C122" s="16">
        <f t="shared" si="64"/>
        <v>0</v>
      </c>
      <c r="D122" s="16">
        <f t="shared" si="60"/>
        <v>0</v>
      </c>
    </row>
    <row r="123" spans="1:4" ht="15" hidden="1">
      <c r="A123" s="2">
        <v>40</v>
      </c>
      <c r="B123" s="29">
        <f t="shared" si="61"/>
        <v>45622</v>
      </c>
      <c r="C123" s="16">
        <f t="shared" si="64"/>
        <v>0</v>
      </c>
      <c r="D123" s="16">
        <f t="shared" si="60"/>
        <v>0</v>
      </c>
    </row>
    <row r="124" spans="1:4" ht="15" hidden="1">
      <c r="A124" s="2">
        <v>41</v>
      </c>
      <c r="B124" s="29">
        <f t="shared" si="61"/>
        <v>45652</v>
      </c>
      <c r="C124" s="16">
        <f t="shared" si="64"/>
        <v>0</v>
      </c>
      <c r="D124" s="16">
        <f t="shared" si="60"/>
        <v>0</v>
      </c>
    </row>
    <row r="125" spans="1:4" ht="15" hidden="1">
      <c r="A125" s="2">
        <v>42</v>
      </c>
      <c r="B125" s="29">
        <f t="shared" si="61"/>
        <v>45683</v>
      </c>
      <c r="C125" s="16">
        <f t="shared" si="64"/>
        <v>0</v>
      </c>
      <c r="D125" s="16">
        <f t="shared" si="60"/>
        <v>0</v>
      </c>
    </row>
    <row r="126" spans="1:4" ht="15" hidden="1">
      <c r="A126" s="2">
        <v>43</v>
      </c>
      <c r="B126" s="29">
        <f t="shared" si="61"/>
        <v>45714</v>
      </c>
      <c r="C126" s="16">
        <f t="shared" si="64"/>
        <v>0</v>
      </c>
      <c r="D126" s="16">
        <f t="shared" si="60"/>
        <v>0</v>
      </c>
    </row>
    <row r="127" spans="1:4" ht="15" hidden="1">
      <c r="A127" s="2">
        <v>44</v>
      </c>
      <c r="B127" s="29">
        <f t="shared" si="61"/>
        <v>45742</v>
      </c>
      <c r="C127" s="16">
        <f t="shared" si="64"/>
        <v>0</v>
      </c>
      <c r="D127" s="16">
        <f t="shared" si="60"/>
        <v>0</v>
      </c>
    </row>
    <row r="128" spans="1:4" ht="15" hidden="1">
      <c r="A128" s="2">
        <v>45</v>
      </c>
      <c r="B128" s="29">
        <f t="shared" si="61"/>
        <v>45773</v>
      </c>
      <c r="C128" s="16">
        <f t="shared" si="64"/>
        <v>0</v>
      </c>
      <c r="D128" s="16">
        <f t="shared" si="60"/>
        <v>0</v>
      </c>
    </row>
    <row r="129" spans="1:4" ht="15" hidden="1">
      <c r="A129" s="2">
        <v>46</v>
      </c>
      <c r="B129" s="29">
        <f t="shared" si="61"/>
        <v>45803</v>
      </c>
      <c r="C129" s="16">
        <f t="shared" si="64"/>
        <v>0</v>
      </c>
      <c r="D129" s="16">
        <f t="shared" si="60"/>
        <v>0</v>
      </c>
    </row>
    <row r="130" spans="1:4" ht="15" hidden="1">
      <c r="A130" s="2">
        <v>47</v>
      </c>
      <c r="B130" s="29">
        <f t="shared" si="61"/>
        <v>45834</v>
      </c>
      <c r="C130" s="16">
        <f t="shared" si="64"/>
        <v>0</v>
      </c>
      <c r="D130" s="16">
        <f t="shared" si="60"/>
        <v>0</v>
      </c>
    </row>
    <row r="131" spans="1:4" ht="15" hidden="1">
      <c r="A131" s="2">
        <v>48</v>
      </c>
      <c r="B131" s="29">
        <f t="shared" si="61"/>
        <v>45864</v>
      </c>
      <c r="C131" s="16">
        <f t="shared" si="64"/>
        <v>0</v>
      </c>
      <c r="D131" s="16">
        <f t="shared" si="60"/>
        <v>0</v>
      </c>
    </row>
    <row r="132" spans="1:4" ht="15" hidden="1">
      <c r="A132" s="2">
        <v>49</v>
      </c>
      <c r="B132" s="29">
        <f t="shared" si="61"/>
        <v>45895</v>
      </c>
      <c r="C132" s="16">
        <f aca="true" t="shared" si="65" ref="C132:C143">P25</f>
        <v>0</v>
      </c>
      <c r="D132" s="16">
        <f t="shared" si="60"/>
        <v>0</v>
      </c>
    </row>
    <row r="133" spans="1:4" ht="15" hidden="1">
      <c r="A133" s="2">
        <v>50</v>
      </c>
      <c r="B133" s="29">
        <f t="shared" si="61"/>
        <v>45926</v>
      </c>
      <c r="C133" s="16">
        <f t="shared" si="65"/>
        <v>0</v>
      </c>
      <c r="D133" s="16">
        <f t="shared" si="60"/>
        <v>0</v>
      </c>
    </row>
    <row r="134" spans="1:4" ht="15" hidden="1">
      <c r="A134" s="2">
        <v>51</v>
      </c>
      <c r="B134" s="29">
        <f t="shared" si="61"/>
        <v>45956</v>
      </c>
      <c r="C134" s="16">
        <f t="shared" si="65"/>
        <v>0</v>
      </c>
      <c r="D134" s="16">
        <f t="shared" si="60"/>
        <v>0</v>
      </c>
    </row>
    <row r="135" spans="1:4" ht="15" hidden="1">
      <c r="A135" s="2">
        <v>52</v>
      </c>
      <c r="B135" s="29">
        <f t="shared" si="61"/>
        <v>45987</v>
      </c>
      <c r="C135" s="16">
        <f t="shared" si="65"/>
        <v>0</v>
      </c>
      <c r="D135" s="16">
        <f t="shared" si="60"/>
        <v>0</v>
      </c>
    </row>
    <row r="136" spans="1:4" ht="15" hidden="1">
      <c r="A136" s="2">
        <v>53</v>
      </c>
      <c r="B136" s="29">
        <f t="shared" si="61"/>
        <v>46017</v>
      </c>
      <c r="C136" s="16">
        <f t="shared" si="65"/>
        <v>0</v>
      </c>
      <c r="D136" s="16">
        <f t="shared" si="60"/>
        <v>0</v>
      </c>
    </row>
    <row r="137" spans="1:4" ht="15" hidden="1">
      <c r="A137" s="2">
        <v>54</v>
      </c>
      <c r="B137" s="29">
        <f t="shared" si="61"/>
        <v>46048</v>
      </c>
      <c r="C137" s="16">
        <f t="shared" si="65"/>
        <v>0</v>
      </c>
      <c r="D137" s="16">
        <f t="shared" si="60"/>
        <v>0</v>
      </c>
    </row>
    <row r="138" spans="1:4" ht="15" hidden="1">
      <c r="A138" s="2">
        <v>55</v>
      </c>
      <c r="B138" s="29">
        <f t="shared" si="61"/>
        <v>46079</v>
      </c>
      <c r="C138" s="16">
        <f t="shared" si="65"/>
        <v>0</v>
      </c>
      <c r="D138" s="16">
        <f t="shared" si="60"/>
        <v>0</v>
      </c>
    </row>
    <row r="139" spans="1:4" ht="15" hidden="1">
      <c r="A139" s="2">
        <v>56</v>
      </c>
      <c r="B139" s="29">
        <f t="shared" si="61"/>
        <v>46107</v>
      </c>
      <c r="C139" s="16">
        <f t="shared" si="65"/>
        <v>0</v>
      </c>
      <c r="D139" s="16">
        <f t="shared" si="60"/>
        <v>0</v>
      </c>
    </row>
    <row r="140" spans="1:4" ht="15" hidden="1">
      <c r="A140" s="2">
        <v>57</v>
      </c>
      <c r="B140" s="29">
        <f t="shared" si="61"/>
        <v>46138</v>
      </c>
      <c r="C140" s="16">
        <f t="shared" si="65"/>
        <v>0</v>
      </c>
      <c r="D140" s="16">
        <f t="shared" si="60"/>
        <v>0</v>
      </c>
    </row>
    <row r="141" spans="1:4" ht="15" hidden="1">
      <c r="A141" s="2">
        <v>58</v>
      </c>
      <c r="B141" s="29">
        <f t="shared" si="61"/>
        <v>46168</v>
      </c>
      <c r="C141" s="16">
        <f t="shared" si="65"/>
        <v>0</v>
      </c>
      <c r="D141" s="16">
        <f t="shared" si="60"/>
        <v>0</v>
      </c>
    </row>
    <row r="142" spans="1:4" ht="15" hidden="1">
      <c r="A142" s="2">
        <v>59</v>
      </c>
      <c r="B142" s="29">
        <f t="shared" si="61"/>
        <v>46199</v>
      </c>
      <c r="C142" s="16">
        <f t="shared" si="65"/>
        <v>0</v>
      </c>
      <c r="D142" s="16">
        <f t="shared" si="60"/>
        <v>0</v>
      </c>
    </row>
    <row r="143" spans="1:4" ht="15" hidden="1">
      <c r="A143" s="2">
        <v>60</v>
      </c>
      <c r="B143" s="29">
        <f t="shared" si="61"/>
        <v>46229</v>
      </c>
      <c r="C143" s="16">
        <f t="shared" si="65"/>
        <v>0</v>
      </c>
      <c r="D143" s="16">
        <f t="shared" si="60"/>
        <v>0</v>
      </c>
    </row>
    <row r="144" spans="1:4" ht="15" hidden="1">
      <c r="A144" s="2">
        <v>61</v>
      </c>
      <c r="B144" s="29">
        <f t="shared" si="61"/>
        <v>46260</v>
      </c>
      <c r="C144" s="16">
        <f aca="true" t="shared" si="66" ref="C144:C155">S25</f>
        <v>0</v>
      </c>
      <c r="D144" s="16">
        <f t="shared" si="60"/>
        <v>0</v>
      </c>
    </row>
    <row r="145" spans="1:4" ht="15" hidden="1">
      <c r="A145" s="2">
        <v>62</v>
      </c>
      <c r="B145" s="29">
        <f t="shared" si="61"/>
        <v>46291</v>
      </c>
      <c r="C145" s="16">
        <f t="shared" si="66"/>
        <v>0</v>
      </c>
      <c r="D145" s="16">
        <f t="shared" si="60"/>
        <v>0</v>
      </c>
    </row>
    <row r="146" spans="1:4" ht="15" hidden="1">
      <c r="A146" s="2">
        <v>63</v>
      </c>
      <c r="B146" s="29">
        <f t="shared" si="61"/>
        <v>46321</v>
      </c>
      <c r="C146" s="16">
        <f t="shared" si="66"/>
        <v>0</v>
      </c>
      <c r="D146" s="16">
        <f t="shared" si="60"/>
        <v>0</v>
      </c>
    </row>
    <row r="147" spans="1:4" ht="15" hidden="1">
      <c r="A147" s="2">
        <v>64</v>
      </c>
      <c r="B147" s="29">
        <f t="shared" si="61"/>
        <v>46352</v>
      </c>
      <c r="C147" s="16">
        <f t="shared" si="66"/>
        <v>0</v>
      </c>
      <c r="D147" s="16">
        <f t="shared" si="60"/>
        <v>0</v>
      </c>
    </row>
    <row r="148" spans="1:4" ht="15" hidden="1">
      <c r="A148" s="2">
        <v>65</v>
      </c>
      <c r="B148" s="29">
        <f t="shared" si="61"/>
        <v>46382</v>
      </c>
      <c r="C148" s="16">
        <f t="shared" si="66"/>
        <v>0</v>
      </c>
      <c r="D148" s="16">
        <f t="shared" si="60"/>
        <v>0</v>
      </c>
    </row>
    <row r="149" spans="1:4" ht="15" hidden="1">
      <c r="A149" s="2">
        <v>66</v>
      </c>
      <c r="B149" s="29">
        <f t="shared" si="61"/>
        <v>46413</v>
      </c>
      <c r="C149" s="16">
        <f t="shared" si="66"/>
        <v>0</v>
      </c>
      <c r="D149" s="16">
        <f aca="true" t="shared" si="67" ref="D149:D212">C149-C150</f>
        <v>0</v>
      </c>
    </row>
    <row r="150" spans="1:4" ht="15" hidden="1">
      <c r="A150" s="2">
        <v>67</v>
      </c>
      <c r="B150" s="29">
        <f aca="true" t="shared" si="68" ref="B150:B213">_XLL.ДАТАМЕС(B149,1)</f>
        <v>46444</v>
      </c>
      <c r="C150" s="16">
        <f t="shared" si="66"/>
        <v>0</v>
      </c>
      <c r="D150" s="16">
        <f t="shared" si="67"/>
        <v>0</v>
      </c>
    </row>
    <row r="151" spans="1:4" ht="15" hidden="1">
      <c r="A151" s="2">
        <v>68</v>
      </c>
      <c r="B151" s="29">
        <f t="shared" si="68"/>
        <v>46472</v>
      </c>
      <c r="C151" s="16">
        <f t="shared" si="66"/>
        <v>0</v>
      </c>
      <c r="D151" s="16">
        <f t="shared" si="67"/>
        <v>0</v>
      </c>
    </row>
    <row r="152" spans="1:4" ht="15" hidden="1">
      <c r="A152" s="2">
        <v>69</v>
      </c>
      <c r="B152" s="29">
        <f t="shared" si="68"/>
        <v>46503</v>
      </c>
      <c r="C152" s="16">
        <f t="shared" si="66"/>
        <v>0</v>
      </c>
      <c r="D152" s="16">
        <f t="shared" si="67"/>
        <v>0</v>
      </c>
    </row>
    <row r="153" spans="1:4" ht="15" hidden="1">
      <c r="A153" s="2">
        <v>70</v>
      </c>
      <c r="B153" s="29">
        <f t="shared" si="68"/>
        <v>46533</v>
      </c>
      <c r="C153" s="16">
        <f t="shared" si="66"/>
        <v>0</v>
      </c>
      <c r="D153" s="16">
        <f t="shared" si="67"/>
        <v>0</v>
      </c>
    </row>
    <row r="154" spans="1:4" ht="15" hidden="1">
      <c r="A154" s="2">
        <v>71</v>
      </c>
      <c r="B154" s="29">
        <f t="shared" si="68"/>
        <v>46564</v>
      </c>
      <c r="C154" s="16">
        <f t="shared" si="66"/>
        <v>0</v>
      </c>
      <c r="D154" s="16">
        <f t="shared" si="67"/>
        <v>0</v>
      </c>
    </row>
    <row r="155" spans="1:4" ht="15" hidden="1">
      <c r="A155" s="2">
        <v>72</v>
      </c>
      <c r="B155" s="29">
        <f t="shared" si="68"/>
        <v>46594</v>
      </c>
      <c r="C155" s="16">
        <f t="shared" si="66"/>
        <v>0</v>
      </c>
      <c r="D155" s="16">
        <f t="shared" si="67"/>
        <v>0</v>
      </c>
    </row>
    <row r="156" spans="1:4" ht="15" hidden="1">
      <c r="A156" s="2">
        <v>73</v>
      </c>
      <c r="B156" s="29">
        <f t="shared" si="68"/>
        <v>46625</v>
      </c>
      <c r="C156" s="16">
        <f aca="true" t="shared" si="69" ref="C156:C167">V25</f>
        <v>0</v>
      </c>
      <c r="D156" s="16">
        <f t="shared" si="67"/>
        <v>0</v>
      </c>
    </row>
    <row r="157" spans="1:4" ht="15" hidden="1">
      <c r="A157" s="2">
        <v>74</v>
      </c>
      <c r="B157" s="29">
        <f t="shared" si="68"/>
        <v>46656</v>
      </c>
      <c r="C157" s="16">
        <f t="shared" si="69"/>
        <v>0</v>
      </c>
      <c r="D157" s="16">
        <f t="shared" si="67"/>
        <v>0</v>
      </c>
    </row>
    <row r="158" spans="1:4" ht="15" hidden="1">
      <c r="A158" s="2">
        <v>75</v>
      </c>
      <c r="B158" s="29">
        <f t="shared" si="68"/>
        <v>46686</v>
      </c>
      <c r="C158" s="16">
        <f t="shared" si="69"/>
        <v>0</v>
      </c>
      <c r="D158" s="16">
        <f t="shared" si="67"/>
        <v>0</v>
      </c>
    </row>
    <row r="159" spans="1:4" ht="15" hidden="1">
      <c r="A159" s="2">
        <v>76</v>
      </c>
      <c r="B159" s="29">
        <f t="shared" si="68"/>
        <v>46717</v>
      </c>
      <c r="C159" s="16">
        <f t="shared" si="69"/>
        <v>0</v>
      </c>
      <c r="D159" s="16">
        <f t="shared" si="67"/>
        <v>0</v>
      </c>
    </row>
    <row r="160" spans="1:4" ht="15" hidden="1">
      <c r="A160" s="2">
        <v>77</v>
      </c>
      <c r="B160" s="29">
        <f t="shared" si="68"/>
        <v>46747</v>
      </c>
      <c r="C160" s="16">
        <f t="shared" si="69"/>
        <v>0</v>
      </c>
      <c r="D160" s="16">
        <f t="shared" si="67"/>
        <v>0</v>
      </c>
    </row>
    <row r="161" spans="1:4" ht="15" hidden="1">
      <c r="A161" s="2">
        <v>78</v>
      </c>
      <c r="B161" s="29">
        <f t="shared" si="68"/>
        <v>46778</v>
      </c>
      <c r="C161" s="16">
        <f t="shared" si="69"/>
        <v>0</v>
      </c>
      <c r="D161" s="16">
        <f t="shared" si="67"/>
        <v>0</v>
      </c>
    </row>
    <row r="162" spans="1:4" ht="15" hidden="1">
      <c r="A162" s="2">
        <v>79</v>
      </c>
      <c r="B162" s="29">
        <f t="shared" si="68"/>
        <v>46809</v>
      </c>
      <c r="C162" s="16">
        <f t="shared" si="69"/>
        <v>0</v>
      </c>
      <c r="D162" s="16">
        <f t="shared" si="67"/>
        <v>0</v>
      </c>
    </row>
    <row r="163" spans="1:4" ht="15" hidden="1">
      <c r="A163" s="2">
        <v>80</v>
      </c>
      <c r="B163" s="29">
        <f t="shared" si="68"/>
        <v>46838</v>
      </c>
      <c r="C163" s="16">
        <f t="shared" si="69"/>
        <v>0</v>
      </c>
      <c r="D163" s="16">
        <f t="shared" si="67"/>
        <v>0</v>
      </c>
    </row>
    <row r="164" spans="1:4" ht="15" hidden="1">
      <c r="A164" s="2">
        <v>81</v>
      </c>
      <c r="B164" s="29">
        <f t="shared" si="68"/>
        <v>46869</v>
      </c>
      <c r="C164" s="16">
        <f t="shared" si="69"/>
        <v>0</v>
      </c>
      <c r="D164" s="16">
        <f t="shared" si="67"/>
        <v>0</v>
      </c>
    </row>
    <row r="165" spans="1:4" ht="15" hidden="1">
      <c r="A165" s="2">
        <v>82</v>
      </c>
      <c r="B165" s="29">
        <f t="shared" si="68"/>
        <v>46899</v>
      </c>
      <c r="C165" s="16">
        <f t="shared" si="69"/>
        <v>0</v>
      </c>
      <c r="D165" s="16">
        <f t="shared" si="67"/>
        <v>0</v>
      </c>
    </row>
    <row r="166" spans="1:4" ht="15" hidden="1">
      <c r="A166" s="2">
        <v>83</v>
      </c>
      <c r="B166" s="29">
        <f t="shared" si="68"/>
        <v>46930</v>
      </c>
      <c r="C166" s="16">
        <f t="shared" si="69"/>
        <v>0</v>
      </c>
      <c r="D166" s="16">
        <f t="shared" si="67"/>
        <v>0</v>
      </c>
    </row>
    <row r="167" spans="1:4" ht="15" hidden="1">
      <c r="A167" s="2">
        <v>84</v>
      </c>
      <c r="B167" s="29">
        <f t="shared" si="68"/>
        <v>46960</v>
      </c>
      <c r="C167" s="16">
        <f t="shared" si="69"/>
        <v>0</v>
      </c>
      <c r="D167" s="16">
        <f t="shared" si="67"/>
        <v>0</v>
      </c>
    </row>
    <row r="168" spans="1:4" ht="15" hidden="1">
      <c r="A168" s="2">
        <v>85</v>
      </c>
      <c r="B168" s="29">
        <f t="shared" si="68"/>
        <v>46991</v>
      </c>
      <c r="C168" s="16">
        <f aca="true" t="shared" si="70" ref="C168:C179">D40</f>
        <v>0</v>
      </c>
      <c r="D168" s="16">
        <f t="shared" si="67"/>
        <v>0</v>
      </c>
    </row>
    <row r="169" spans="1:4" ht="15" hidden="1">
      <c r="A169" s="2">
        <v>86</v>
      </c>
      <c r="B169" s="29">
        <f t="shared" si="68"/>
        <v>47022</v>
      </c>
      <c r="C169" s="16">
        <f t="shared" si="70"/>
        <v>0</v>
      </c>
      <c r="D169" s="16">
        <f t="shared" si="67"/>
        <v>0</v>
      </c>
    </row>
    <row r="170" spans="1:4" ht="15" hidden="1">
      <c r="A170" s="2">
        <v>87</v>
      </c>
      <c r="B170" s="29">
        <f t="shared" si="68"/>
        <v>47052</v>
      </c>
      <c r="C170" s="16">
        <f t="shared" si="70"/>
        <v>0</v>
      </c>
      <c r="D170" s="16">
        <f t="shared" si="67"/>
        <v>0</v>
      </c>
    </row>
    <row r="171" spans="1:4" ht="15" hidden="1">
      <c r="A171" s="2">
        <v>88</v>
      </c>
      <c r="B171" s="29">
        <f t="shared" si="68"/>
        <v>47083</v>
      </c>
      <c r="C171" s="16">
        <f t="shared" si="70"/>
        <v>0</v>
      </c>
      <c r="D171" s="16">
        <f t="shared" si="67"/>
        <v>0</v>
      </c>
    </row>
    <row r="172" spans="1:4" ht="15" hidden="1">
      <c r="A172" s="2">
        <v>89</v>
      </c>
      <c r="B172" s="29">
        <f t="shared" si="68"/>
        <v>47113</v>
      </c>
      <c r="C172" s="16">
        <f t="shared" si="70"/>
        <v>0</v>
      </c>
      <c r="D172" s="16">
        <f t="shared" si="67"/>
        <v>0</v>
      </c>
    </row>
    <row r="173" spans="1:4" ht="15" hidden="1">
      <c r="A173" s="2">
        <v>90</v>
      </c>
      <c r="B173" s="29">
        <f t="shared" si="68"/>
        <v>47144</v>
      </c>
      <c r="C173" s="16">
        <f t="shared" si="70"/>
        <v>0</v>
      </c>
      <c r="D173" s="16">
        <f t="shared" si="67"/>
        <v>0</v>
      </c>
    </row>
    <row r="174" spans="1:4" ht="15" hidden="1">
      <c r="A174" s="2">
        <v>91</v>
      </c>
      <c r="B174" s="29">
        <f t="shared" si="68"/>
        <v>47175</v>
      </c>
      <c r="C174" s="16">
        <f t="shared" si="70"/>
        <v>0</v>
      </c>
      <c r="D174" s="16">
        <f t="shared" si="67"/>
        <v>0</v>
      </c>
    </row>
    <row r="175" spans="1:4" ht="15" hidden="1">
      <c r="A175" s="2">
        <v>92</v>
      </c>
      <c r="B175" s="29">
        <f t="shared" si="68"/>
        <v>47203</v>
      </c>
      <c r="C175" s="16">
        <f t="shared" si="70"/>
        <v>0</v>
      </c>
      <c r="D175" s="16">
        <f t="shared" si="67"/>
        <v>0</v>
      </c>
    </row>
    <row r="176" spans="1:4" ht="15" hidden="1">
      <c r="A176" s="2">
        <v>93</v>
      </c>
      <c r="B176" s="29">
        <f t="shared" si="68"/>
        <v>47234</v>
      </c>
      <c r="C176" s="16">
        <f t="shared" si="70"/>
        <v>0</v>
      </c>
      <c r="D176" s="16">
        <f t="shared" si="67"/>
        <v>0</v>
      </c>
    </row>
    <row r="177" spans="1:4" ht="15" hidden="1">
      <c r="A177" s="2">
        <v>94</v>
      </c>
      <c r="B177" s="29">
        <f t="shared" si="68"/>
        <v>47264</v>
      </c>
      <c r="C177" s="16">
        <f t="shared" si="70"/>
        <v>0</v>
      </c>
      <c r="D177" s="16">
        <f t="shared" si="67"/>
        <v>0</v>
      </c>
    </row>
    <row r="178" spans="1:4" ht="15" hidden="1">
      <c r="A178" s="2">
        <v>95</v>
      </c>
      <c r="B178" s="29">
        <f t="shared" si="68"/>
        <v>47295</v>
      </c>
      <c r="C178" s="16">
        <f t="shared" si="70"/>
        <v>0</v>
      </c>
      <c r="D178" s="16">
        <f t="shared" si="67"/>
        <v>0</v>
      </c>
    </row>
    <row r="179" spans="1:4" ht="15" hidden="1">
      <c r="A179" s="2">
        <v>96</v>
      </c>
      <c r="B179" s="29">
        <f t="shared" si="68"/>
        <v>47325</v>
      </c>
      <c r="C179" s="16">
        <f t="shared" si="70"/>
        <v>0</v>
      </c>
      <c r="D179" s="16">
        <f t="shared" si="67"/>
        <v>0</v>
      </c>
    </row>
    <row r="180" spans="1:4" ht="15" hidden="1">
      <c r="A180" s="2">
        <v>97</v>
      </c>
      <c r="B180" s="29">
        <f t="shared" si="68"/>
        <v>47356</v>
      </c>
      <c r="C180" s="16">
        <f aca="true" t="shared" si="71" ref="C180:C191">G40</f>
        <v>0</v>
      </c>
      <c r="D180" s="16">
        <f t="shared" si="67"/>
        <v>0</v>
      </c>
    </row>
    <row r="181" spans="1:4" ht="15" hidden="1">
      <c r="A181" s="2">
        <v>98</v>
      </c>
      <c r="B181" s="29">
        <f t="shared" si="68"/>
        <v>47387</v>
      </c>
      <c r="C181" s="16">
        <f t="shared" si="71"/>
        <v>0</v>
      </c>
      <c r="D181" s="16">
        <f t="shared" si="67"/>
        <v>0</v>
      </c>
    </row>
    <row r="182" spans="1:4" ht="15" hidden="1">
      <c r="A182" s="2">
        <v>99</v>
      </c>
      <c r="B182" s="29">
        <f t="shared" si="68"/>
        <v>47417</v>
      </c>
      <c r="C182" s="16">
        <f t="shared" si="71"/>
        <v>0</v>
      </c>
      <c r="D182" s="16">
        <f t="shared" si="67"/>
        <v>0</v>
      </c>
    </row>
    <row r="183" spans="1:4" ht="15" hidden="1">
      <c r="A183" s="2">
        <v>100</v>
      </c>
      <c r="B183" s="29">
        <f t="shared" si="68"/>
        <v>47448</v>
      </c>
      <c r="C183" s="16">
        <f t="shared" si="71"/>
        <v>0</v>
      </c>
      <c r="D183" s="16">
        <f t="shared" si="67"/>
        <v>0</v>
      </c>
    </row>
    <row r="184" spans="1:4" ht="15" hidden="1">
      <c r="A184" s="2">
        <v>101</v>
      </c>
      <c r="B184" s="29">
        <f t="shared" si="68"/>
        <v>47478</v>
      </c>
      <c r="C184" s="16">
        <f t="shared" si="71"/>
        <v>0</v>
      </c>
      <c r="D184" s="16">
        <f t="shared" si="67"/>
        <v>0</v>
      </c>
    </row>
    <row r="185" spans="1:4" ht="15" hidden="1">
      <c r="A185" s="2">
        <v>102</v>
      </c>
      <c r="B185" s="29">
        <f t="shared" si="68"/>
        <v>47509</v>
      </c>
      <c r="C185" s="16">
        <f t="shared" si="71"/>
        <v>0</v>
      </c>
      <c r="D185" s="16">
        <f t="shared" si="67"/>
        <v>0</v>
      </c>
    </row>
    <row r="186" spans="1:4" ht="15" hidden="1">
      <c r="A186" s="2">
        <v>103</v>
      </c>
      <c r="B186" s="29">
        <f t="shared" si="68"/>
        <v>47540</v>
      </c>
      <c r="C186" s="16">
        <f t="shared" si="71"/>
        <v>0</v>
      </c>
      <c r="D186" s="16">
        <f t="shared" si="67"/>
        <v>0</v>
      </c>
    </row>
    <row r="187" spans="1:4" ht="15" hidden="1">
      <c r="A187" s="2">
        <v>104</v>
      </c>
      <c r="B187" s="29">
        <f t="shared" si="68"/>
        <v>47568</v>
      </c>
      <c r="C187" s="16">
        <f t="shared" si="71"/>
        <v>0</v>
      </c>
      <c r="D187" s="16">
        <f t="shared" si="67"/>
        <v>0</v>
      </c>
    </row>
    <row r="188" spans="1:4" ht="15" hidden="1">
      <c r="A188" s="2">
        <v>105</v>
      </c>
      <c r="B188" s="29">
        <f t="shared" si="68"/>
        <v>47599</v>
      </c>
      <c r="C188" s="16">
        <f t="shared" si="71"/>
        <v>0</v>
      </c>
      <c r="D188" s="16">
        <f t="shared" si="67"/>
        <v>0</v>
      </c>
    </row>
    <row r="189" spans="1:4" ht="15" hidden="1">
      <c r="A189" s="2">
        <v>106</v>
      </c>
      <c r="B189" s="29">
        <f t="shared" si="68"/>
        <v>47629</v>
      </c>
      <c r="C189" s="16">
        <f t="shared" si="71"/>
        <v>0</v>
      </c>
      <c r="D189" s="16">
        <f t="shared" si="67"/>
        <v>0</v>
      </c>
    </row>
    <row r="190" spans="1:4" ht="15" hidden="1">
      <c r="A190" s="2">
        <v>107</v>
      </c>
      <c r="B190" s="29">
        <f t="shared" si="68"/>
        <v>47660</v>
      </c>
      <c r="C190" s="16">
        <f t="shared" si="71"/>
        <v>0</v>
      </c>
      <c r="D190" s="16">
        <f t="shared" si="67"/>
        <v>0</v>
      </c>
    </row>
    <row r="191" spans="1:4" ht="15" hidden="1">
      <c r="A191" s="2">
        <v>108</v>
      </c>
      <c r="B191" s="29">
        <f t="shared" si="68"/>
        <v>47690</v>
      </c>
      <c r="C191" s="16">
        <f t="shared" si="71"/>
        <v>0</v>
      </c>
      <c r="D191" s="16">
        <f t="shared" si="67"/>
        <v>0</v>
      </c>
    </row>
    <row r="192" spans="1:4" ht="15" hidden="1">
      <c r="A192" s="2">
        <v>109</v>
      </c>
      <c r="B192" s="29">
        <f t="shared" si="68"/>
        <v>47721</v>
      </c>
      <c r="C192" s="16">
        <f aca="true" t="shared" si="72" ref="C192:C203">J40</f>
        <v>0</v>
      </c>
      <c r="D192" s="16">
        <f t="shared" si="67"/>
        <v>0</v>
      </c>
    </row>
    <row r="193" spans="1:4" ht="15" hidden="1">
      <c r="A193" s="2">
        <v>110</v>
      </c>
      <c r="B193" s="29">
        <f t="shared" si="68"/>
        <v>47752</v>
      </c>
      <c r="C193" s="16">
        <f t="shared" si="72"/>
        <v>0</v>
      </c>
      <c r="D193" s="16">
        <f t="shared" si="67"/>
        <v>0</v>
      </c>
    </row>
    <row r="194" spans="1:4" ht="15" hidden="1">
      <c r="A194" s="2">
        <v>111</v>
      </c>
      <c r="B194" s="29">
        <f t="shared" si="68"/>
        <v>47782</v>
      </c>
      <c r="C194" s="16">
        <f t="shared" si="72"/>
        <v>0</v>
      </c>
      <c r="D194" s="16">
        <f t="shared" si="67"/>
        <v>0</v>
      </c>
    </row>
    <row r="195" spans="1:4" ht="15" hidden="1">
      <c r="A195" s="2">
        <v>112</v>
      </c>
      <c r="B195" s="29">
        <f t="shared" si="68"/>
        <v>47813</v>
      </c>
      <c r="C195" s="16">
        <f t="shared" si="72"/>
        <v>0</v>
      </c>
      <c r="D195" s="16">
        <f t="shared" si="67"/>
        <v>0</v>
      </c>
    </row>
    <row r="196" spans="1:4" ht="15" hidden="1">
      <c r="A196" s="2">
        <v>113</v>
      </c>
      <c r="B196" s="29">
        <f t="shared" si="68"/>
        <v>47843</v>
      </c>
      <c r="C196" s="16">
        <f t="shared" si="72"/>
        <v>0</v>
      </c>
      <c r="D196" s="16">
        <f t="shared" si="67"/>
        <v>0</v>
      </c>
    </row>
    <row r="197" spans="1:4" ht="15" hidden="1">
      <c r="A197" s="2">
        <v>114</v>
      </c>
      <c r="B197" s="29">
        <f t="shared" si="68"/>
        <v>47874</v>
      </c>
      <c r="C197" s="16">
        <f t="shared" si="72"/>
        <v>0</v>
      </c>
      <c r="D197" s="16">
        <f t="shared" si="67"/>
        <v>0</v>
      </c>
    </row>
    <row r="198" spans="1:4" ht="15" hidden="1">
      <c r="A198" s="2">
        <v>115</v>
      </c>
      <c r="B198" s="29">
        <f t="shared" si="68"/>
        <v>47905</v>
      </c>
      <c r="C198" s="16">
        <f t="shared" si="72"/>
        <v>0</v>
      </c>
      <c r="D198" s="16">
        <f t="shared" si="67"/>
        <v>0</v>
      </c>
    </row>
    <row r="199" spans="1:4" ht="15" hidden="1">
      <c r="A199" s="2">
        <v>116</v>
      </c>
      <c r="B199" s="29">
        <f t="shared" si="68"/>
        <v>47933</v>
      </c>
      <c r="C199" s="16">
        <f t="shared" si="72"/>
        <v>0</v>
      </c>
      <c r="D199" s="16">
        <f t="shared" si="67"/>
        <v>0</v>
      </c>
    </row>
    <row r="200" spans="1:4" ht="15" hidden="1">
      <c r="A200" s="2">
        <v>117</v>
      </c>
      <c r="B200" s="29">
        <f t="shared" si="68"/>
        <v>47964</v>
      </c>
      <c r="C200" s="16">
        <f t="shared" si="72"/>
        <v>0</v>
      </c>
      <c r="D200" s="16">
        <f t="shared" si="67"/>
        <v>0</v>
      </c>
    </row>
    <row r="201" spans="1:4" ht="15" hidden="1">
      <c r="A201" s="2">
        <v>118</v>
      </c>
      <c r="B201" s="29">
        <f t="shared" si="68"/>
        <v>47994</v>
      </c>
      <c r="C201" s="16">
        <f t="shared" si="72"/>
        <v>0</v>
      </c>
      <c r="D201" s="16">
        <f t="shared" si="67"/>
        <v>0</v>
      </c>
    </row>
    <row r="202" spans="1:4" ht="15" hidden="1">
      <c r="A202" s="2">
        <v>119</v>
      </c>
      <c r="B202" s="29">
        <f t="shared" si="68"/>
        <v>48025</v>
      </c>
      <c r="C202" s="16">
        <f t="shared" si="72"/>
        <v>0</v>
      </c>
      <c r="D202" s="16">
        <f t="shared" si="67"/>
        <v>0</v>
      </c>
    </row>
    <row r="203" spans="1:4" ht="15" hidden="1">
      <c r="A203" s="2">
        <v>120</v>
      </c>
      <c r="B203" s="29">
        <f t="shared" si="68"/>
        <v>48055</v>
      </c>
      <c r="C203" s="16">
        <f t="shared" si="72"/>
        <v>0</v>
      </c>
      <c r="D203" s="16">
        <f t="shared" si="67"/>
        <v>0</v>
      </c>
    </row>
    <row r="204" spans="1:4" ht="15" hidden="1">
      <c r="A204" s="2">
        <v>121</v>
      </c>
      <c r="B204" s="29">
        <f t="shared" si="68"/>
        <v>48086</v>
      </c>
      <c r="C204" s="21">
        <f aca="true" t="shared" si="73" ref="C204:C215">M40</f>
        <v>0</v>
      </c>
      <c r="D204" s="16">
        <f t="shared" si="67"/>
        <v>0</v>
      </c>
    </row>
    <row r="205" spans="1:4" ht="15" hidden="1">
      <c r="A205" s="2">
        <v>122</v>
      </c>
      <c r="B205" s="29">
        <f t="shared" si="68"/>
        <v>48117</v>
      </c>
      <c r="C205" s="21">
        <f t="shared" si="73"/>
        <v>0</v>
      </c>
      <c r="D205" s="16">
        <f t="shared" si="67"/>
        <v>0</v>
      </c>
    </row>
    <row r="206" spans="1:4" ht="15" hidden="1">
      <c r="A206" s="2">
        <v>123</v>
      </c>
      <c r="B206" s="29">
        <f t="shared" si="68"/>
        <v>48147</v>
      </c>
      <c r="C206" s="21">
        <f t="shared" si="73"/>
        <v>0</v>
      </c>
      <c r="D206" s="16">
        <f t="shared" si="67"/>
        <v>0</v>
      </c>
    </row>
    <row r="207" spans="1:4" ht="15" hidden="1">
      <c r="A207" s="2">
        <v>124</v>
      </c>
      <c r="B207" s="29">
        <f t="shared" si="68"/>
        <v>48178</v>
      </c>
      <c r="C207" s="21">
        <f t="shared" si="73"/>
        <v>0</v>
      </c>
      <c r="D207" s="16">
        <f t="shared" si="67"/>
        <v>0</v>
      </c>
    </row>
    <row r="208" spans="1:4" ht="15" hidden="1">
      <c r="A208" s="2">
        <v>125</v>
      </c>
      <c r="B208" s="29">
        <f t="shared" si="68"/>
        <v>48208</v>
      </c>
      <c r="C208" s="21">
        <f t="shared" si="73"/>
        <v>0</v>
      </c>
      <c r="D208" s="16">
        <f t="shared" si="67"/>
        <v>0</v>
      </c>
    </row>
    <row r="209" spans="1:4" ht="15" hidden="1">
      <c r="A209" s="2">
        <v>126</v>
      </c>
      <c r="B209" s="29">
        <f t="shared" si="68"/>
        <v>48239</v>
      </c>
      <c r="C209" s="21">
        <f t="shared" si="73"/>
        <v>0</v>
      </c>
      <c r="D209" s="16">
        <f t="shared" si="67"/>
        <v>0</v>
      </c>
    </row>
    <row r="210" spans="1:4" ht="15" hidden="1">
      <c r="A210" s="2">
        <v>127</v>
      </c>
      <c r="B210" s="29">
        <f t="shared" si="68"/>
        <v>48270</v>
      </c>
      <c r="C210" s="21">
        <f t="shared" si="73"/>
        <v>0</v>
      </c>
      <c r="D210" s="16">
        <f t="shared" si="67"/>
        <v>0</v>
      </c>
    </row>
    <row r="211" spans="1:4" ht="15" hidden="1">
      <c r="A211" s="2">
        <v>128</v>
      </c>
      <c r="B211" s="29">
        <f t="shared" si="68"/>
        <v>48299</v>
      </c>
      <c r="C211" s="21">
        <f t="shared" si="73"/>
        <v>0</v>
      </c>
      <c r="D211" s="16">
        <f t="shared" si="67"/>
        <v>0</v>
      </c>
    </row>
    <row r="212" spans="1:4" ht="15" hidden="1">
      <c r="A212" s="2">
        <v>129</v>
      </c>
      <c r="B212" s="29">
        <f t="shared" si="68"/>
        <v>48330</v>
      </c>
      <c r="C212" s="21">
        <f t="shared" si="73"/>
        <v>0</v>
      </c>
      <c r="D212" s="16">
        <f t="shared" si="67"/>
        <v>0</v>
      </c>
    </row>
    <row r="213" spans="1:4" ht="15" hidden="1">
      <c r="A213" s="2">
        <v>130</v>
      </c>
      <c r="B213" s="29">
        <f t="shared" si="68"/>
        <v>48360</v>
      </c>
      <c r="C213" s="21">
        <f t="shared" si="73"/>
        <v>0</v>
      </c>
      <c r="D213" s="16">
        <f aca="true" t="shared" si="74" ref="D213:D276">C213-C214</f>
        <v>0</v>
      </c>
    </row>
    <row r="214" spans="1:4" ht="15" hidden="1">
      <c r="A214" s="2">
        <v>131</v>
      </c>
      <c r="B214" s="29">
        <f aca="true" t="shared" si="75" ref="B214:B277">_XLL.ДАТАМЕС(B213,1)</f>
        <v>48391</v>
      </c>
      <c r="C214" s="21">
        <f t="shared" si="73"/>
        <v>0</v>
      </c>
      <c r="D214" s="16">
        <f t="shared" si="74"/>
        <v>0</v>
      </c>
    </row>
    <row r="215" spans="1:4" ht="15" hidden="1">
      <c r="A215" s="2">
        <v>132</v>
      </c>
      <c r="B215" s="29">
        <f t="shared" si="75"/>
        <v>48421</v>
      </c>
      <c r="C215" s="21">
        <f t="shared" si="73"/>
        <v>0</v>
      </c>
      <c r="D215" s="16">
        <f t="shared" si="74"/>
        <v>0</v>
      </c>
    </row>
    <row r="216" spans="1:4" ht="15" hidden="1">
      <c r="A216" s="2">
        <v>133</v>
      </c>
      <c r="B216" s="29">
        <f t="shared" si="75"/>
        <v>48452</v>
      </c>
      <c r="C216" s="21">
        <f aca="true" t="shared" si="76" ref="C216:C227">P40</f>
        <v>0</v>
      </c>
      <c r="D216" s="16">
        <f t="shared" si="74"/>
        <v>0</v>
      </c>
    </row>
    <row r="217" spans="1:4" ht="15" hidden="1">
      <c r="A217" s="2">
        <v>134</v>
      </c>
      <c r="B217" s="29">
        <f t="shared" si="75"/>
        <v>48483</v>
      </c>
      <c r="C217" s="21">
        <f t="shared" si="76"/>
        <v>0</v>
      </c>
      <c r="D217" s="16">
        <f t="shared" si="74"/>
        <v>0</v>
      </c>
    </row>
    <row r="218" spans="1:4" ht="15" hidden="1">
      <c r="A218" s="2">
        <v>135</v>
      </c>
      <c r="B218" s="29">
        <f t="shared" si="75"/>
        <v>48513</v>
      </c>
      <c r="C218" s="21">
        <f t="shared" si="76"/>
        <v>0</v>
      </c>
      <c r="D218" s="16">
        <f t="shared" si="74"/>
        <v>0</v>
      </c>
    </row>
    <row r="219" spans="1:4" ht="15" hidden="1">
      <c r="A219" s="2">
        <v>136</v>
      </c>
      <c r="B219" s="29">
        <f t="shared" si="75"/>
        <v>48544</v>
      </c>
      <c r="C219" s="21">
        <f t="shared" si="76"/>
        <v>0</v>
      </c>
      <c r="D219" s="16">
        <f t="shared" si="74"/>
        <v>0</v>
      </c>
    </row>
    <row r="220" spans="1:4" ht="15" hidden="1">
      <c r="A220" s="2">
        <v>137</v>
      </c>
      <c r="B220" s="29">
        <f t="shared" si="75"/>
        <v>48574</v>
      </c>
      <c r="C220" s="21">
        <f t="shared" si="76"/>
        <v>0</v>
      </c>
      <c r="D220" s="16">
        <f t="shared" si="74"/>
        <v>0</v>
      </c>
    </row>
    <row r="221" spans="1:4" ht="15" hidden="1">
      <c r="A221" s="2">
        <v>138</v>
      </c>
      <c r="B221" s="29">
        <f t="shared" si="75"/>
        <v>48605</v>
      </c>
      <c r="C221" s="21">
        <f t="shared" si="76"/>
        <v>0</v>
      </c>
      <c r="D221" s="16">
        <f t="shared" si="74"/>
        <v>0</v>
      </c>
    </row>
    <row r="222" spans="1:4" ht="15" hidden="1">
      <c r="A222" s="2">
        <v>139</v>
      </c>
      <c r="B222" s="29">
        <f t="shared" si="75"/>
        <v>48636</v>
      </c>
      <c r="C222" s="21">
        <f t="shared" si="76"/>
        <v>0</v>
      </c>
      <c r="D222" s="16">
        <f t="shared" si="74"/>
        <v>0</v>
      </c>
    </row>
    <row r="223" spans="1:4" ht="15" hidden="1">
      <c r="A223" s="2">
        <v>140</v>
      </c>
      <c r="B223" s="29">
        <f t="shared" si="75"/>
        <v>48664</v>
      </c>
      <c r="C223" s="21">
        <f t="shared" si="76"/>
        <v>0</v>
      </c>
      <c r="D223" s="16">
        <f t="shared" si="74"/>
        <v>0</v>
      </c>
    </row>
    <row r="224" spans="1:4" ht="15" hidden="1">
      <c r="A224" s="2">
        <v>141</v>
      </c>
      <c r="B224" s="29">
        <f t="shared" si="75"/>
        <v>48695</v>
      </c>
      <c r="C224" s="21">
        <f t="shared" si="76"/>
        <v>0</v>
      </c>
      <c r="D224" s="16">
        <f t="shared" si="74"/>
        <v>0</v>
      </c>
    </row>
    <row r="225" spans="1:4" ht="15" hidden="1">
      <c r="A225" s="2">
        <v>142</v>
      </c>
      <c r="B225" s="29">
        <f t="shared" si="75"/>
        <v>48725</v>
      </c>
      <c r="C225" s="21">
        <f t="shared" si="76"/>
        <v>0</v>
      </c>
      <c r="D225" s="16">
        <f t="shared" si="74"/>
        <v>0</v>
      </c>
    </row>
    <row r="226" spans="1:4" ht="15" hidden="1">
      <c r="A226" s="2">
        <v>143</v>
      </c>
      <c r="B226" s="29">
        <f t="shared" si="75"/>
        <v>48756</v>
      </c>
      <c r="C226" s="21">
        <f t="shared" si="76"/>
        <v>0</v>
      </c>
      <c r="D226" s="16">
        <f t="shared" si="74"/>
        <v>0</v>
      </c>
    </row>
    <row r="227" spans="1:4" ht="15" hidden="1">
      <c r="A227" s="2">
        <v>144</v>
      </c>
      <c r="B227" s="29">
        <f t="shared" si="75"/>
        <v>48786</v>
      </c>
      <c r="C227" s="21">
        <f t="shared" si="76"/>
        <v>0</v>
      </c>
      <c r="D227" s="16">
        <f t="shared" si="74"/>
        <v>0</v>
      </c>
    </row>
    <row r="228" spans="1:4" ht="15" hidden="1">
      <c r="A228" s="2">
        <v>145</v>
      </c>
      <c r="B228" s="29">
        <f t="shared" si="75"/>
        <v>48817</v>
      </c>
      <c r="C228" s="21">
        <f aca="true" t="shared" si="77" ref="C228:C239">S40</f>
        <v>0</v>
      </c>
      <c r="D228" s="16">
        <f t="shared" si="74"/>
        <v>0</v>
      </c>
    </row>
    <row r="229" spans="1:4" ht="15" hidden="1">
      <c r="A229" s="2">
        <v>146</v>
      </c>
      <c r="B229" s="29">
        <f t="shared" si="75"/>
        <v>48848</v>
      </c>
      <c r="C229" s="21">
        <f t="shared" si="77"/>
        <v>0</v>
      </c>
      <c r="D229" s="16">
        <f t="shared" si="74"/>
        <v>0</v>
      </c>
    </row>
    <row r="230" spans="1:4" ht="15" hidden="1">
      <c r="A230" s="2">
        <v>147</v>
      </c>
      <c r="B230" s="29">
        <f t="shared" si="75"/>
        <v>48878</v>
      </c>
      <c r="C230" s="21">
        <f t="shared" si="77"/>
        <v>0</v>
      </c>
      <c r="D230" s="16">
        <f t="shared" si="74"/>
        <v>0</v>
      </c>
    </row>
    <row r="231" spans="1:4" ht="15" hidden="1">
      <c r="A231" s="2">
        <v>148</v>
      </c>
      <c r="B231" s="29">
        <f t="shared" si="75"/>
        <v>48909</v>
      </c>
      <c r="C231" s="21">
        <f t="shared" si="77"/>
        <v>0</v>
      </c>
      <c r="D231" s="16">
        <f t="shared" si="74"/>
        <v>0</v>
      </c>
    </row>
    <row r="232" spans="1:4" ht="15" hidden="1">
      <c r="A232" s="2">
        <v>149</v>
      </c>
      <c r="B232" s="29">
        <f t="shared" si="75"/>
        <v>48939</v>
      </c>
      <c r="C232" s="21">
        <f t="shared" si="77"/>
        <v>0</v>
      </c>
      <c r="D232" s="16">
        <f t="shared" si="74"/>
        <v>0</v>
      </c>
    </row>
    <row r="233" spans="1:4" ht="15" hidden="1">
      <c r="A233" s="2">
        <v>150</v>
      </c>
      <c r="B233" s="29">
        <f t="shared" si="75"/>
        <v>48970</v>
      </c>
      <c r="C233" s="21">
        <f t="shared" si="77"/>
        <v>0</v>
      </c>
      <c r="D233" s="16">
        <f t="shared" si="74"/>
        <v>0</v>
      </c>
    </row>
    <row r="234" spans="1:4" ht="15" hidden="1">
      <c r="A234" s="2">
        <v>151</v>
      </c>
      <c r="B234" s="29">
        <f t="shared" si="75"/>
        <v>49001</v>
      </c>
      <c r="C234" s="21">
        <f t="shared" si="77"/>
        <v>0</v>
      </c>
      <c r="D234" s="16">
        <f t="shared" si="74"/>
        <v>0</v>
      </c>
    </row>
    <row r="235" spans="1:4" ht="15" hidden="1">
      <c r="A235" s="2">
        <v>152</v>
      </c>
      <c r="B235" s="29">
        <f t="shared" si="75"/>
        <v>49029</v>
      </c>
      <c r="C235" s="21">
        <f t="shared" si="77"/>
        <v>0</v>
      </c>
      <c r="D235" s="16">
        <f t="shared" si="74"/>
        <v>0</v>
      </c>
    </row>
    <row r="236" spans="1:4" ht="15" hidden="1">
      <c r="A236" s="2">
        <v>153</v>
      </c>
      <c r="B236" s="29">
        <f t="shared" si="75"/>
        <v>49060</v>
      </c>
      <c r="C236" s="21">
        <f t="shared" si="77"/>
        <v>0</v>
      </c>
      <c r="D236" s="16">
        <f t="shared" si="74"/>
        <v>0</v>
      </c>
    </row>
    <row r="237" spans="1:4" ht="15" hidden="1">
      <c r="A237" s="2">
        <v>154</v>
      </c>
      <c r="B237" s="29">
        <f t="shared" si="75"/>
        <v>49090</v>
      </c>
      <c r="C237" s="21">
        <f t="shared" si="77"/>
        <v>0</v>
      </c>
      <c r="D237" s="16">
        <f t="shared" si="74"/>
        <v>0</v>
      </c>
    </row>
    <row r="238" spans="1:4" ht="15" hidden="1">
      <c r="A238" s="2">
        <v>155</v>
      </c>
      <c r="B238" s="29">
        <f t="shared" si="75"/>
        <v>49121</v>
      </c>
      <c r="C238" s="21">
        <f t="shared" si="77"/>
        <v>0</v>
      </c>
      <c r="D238" s="16">
        <f t="shared" si="74"/>
        <v>0</v>
      </c>
    </row>
    <row r="239" spans="1:4" ht="15" hidden="1">
      <c r="A239" s="2">
        <v>156</v>
      </c>
      <c r="B239" s="29">
        <f t="shared" si="75"/>
        <v>49151</v>
      </c>
      <c r="C239" s="21">
        <f t="shared" si="77"/>
        <v>0</v>
      </c>
      <c r="D239" s="16">
        <f t="shared" si="74"/>
        <v>0</v>
      </c>
    </row>
    <row r="240" spans="1:4" ht="15" hidden="1">
      <c r="A240" s="2">
        <v>157</v>
      </c>
      <c r="B240" s="29">
        <f t="shared" si="75"/>
        <v>49182</v>
      </c>
      <c r="C240" s="21">
        <f aca="true" t="shared" si="78" ref="C240:C251">V40</f>
        <v>0</v>
      </c>
      <c r="D240" s="16">
        <f t="shared" si="74"/>
        <v>0</v>
      </c>
    </row>
    <row r="241" spans="1:4" ht="15" hidden="1">
      <c r="A241" s="2">
        <v>158</v>
      </c>
      <c r="B241" s="29">
        <f t="shared" si="75"/>
        <v>49213</v>
      </c>
      <c r="C241" s="21">
        <f t="shared" si="78"/>
        <v>0</v>
      </c>
      <c r="D241" s="16">
        <f t="shared" si="74"/>
        <v>0</v>
      </c>
    </row>
    <row r="242" spans="1:4" ht="15" hidden="1">
      <c r="A242" s="2">
        <v>159</v>
      </c>
      <c r="B242" s="29">
        <f t="shared" si="75"/>
        <v>49243</v>
      </c>
      <c r="C242" s="21">
        <f t="shared" si="78"/>
        <v>0</v>
      </c>
      <c r="D242" s="16">
        <f t="shared" si="74"/>
        <v>0</v>
      </c>
    </row>
    <row r="243" spans="1:4" ht="15" hidden="1">
      <c r="A243" s="2">
        <v>160</v>
      </c>
      <c r="B243" s="29">
        <f t="shared" si="75"/>
        <v>49274</v>
      </c>
      <c r="C243" s="21">
        <f t="shared" si="78"/>
        <v>0</v>
      </c>
      <c r="D243" s="16">
        <f t="shared" si="74"/>
        <v>0</v>
      </c>
    </row>
    <row r="244" spans="1:4" ht="15" hidden="1">
      <c r="A244" s="2">
        <v>161</v>
      </c>
      <c r="B244" s="29">
        <f t="shared" si="75"/>
        <v>49304</v>
      </c>
      <c r="C244" s="21">
        <f t="shared" si="78"/>
        <v>0</v>
      </c>
      <c r="D244" s="16">
        <f t="shared" si="74"/>
        <v>0</v>
      </c>
    </row>
    <row r="245" spans="1:4" ht="15" hidden="1">
      <c r="A245" s="2">
        <v>162</v>
      </c>
      <c r="B245" s="29">
        <f t="shared" si="75"/>
        <v>49335</v>
      </c>
      <c r="C245" s="21">
        <f t="shared" si="78"/>
        <v>0</v>
      </c>
      <c r="D245" s="16">
        <f t="shared" si="74"/>
        <v>0</v>
      </c>
    </row>
    <row r="246" spans="1:4" ht="15" hidden="1">
      <c r="A246" s="2">
        <v>163</v>
      </c>
      <c r="B246" s="29">
        <f t="shared" si="75"/>
        <v>49366</v>
      </c>
      <c r="C246" s="21">
        <f t="shared" si="78"/>
        <v>0</v>
      </c>
      <c r="D246" s="16">
        <f t="shared" si="74"/>
        <v>0</v>
      </c>
    </row>
    <row r="247" spans="1:4" ht="15" hidden="1">
      <c r="A247" s="2">
        <v>164</v>
      </c>
      <c r="B247" s="29">
        <f t="shared" si="75"/>
        <v>49394</v>
      </c>
      <c r="C247" s="21">
        <f t="shared" si="78"/>
        <v>0</v>
      </c>
      <c r="D247" s="16">
        <f t="shared" si="74"/>
        <v>0</v>
      </c>
    </row>
    <row r="248" spans="1:4" ht="15" hidden="1">
      <c r="A248" s="2">
        <v>165</v>
      </c>
      <c r="B248" s="29">
        <f t="shared" si="75"/>
        <v>49425</v>
      </c>
      <c r="C248" s="21">
        <f t="shared" si="78"/>
        <v>0</v>
      </c>
      <c r="D248" s="16">
        <f t="shared" si="74"/>
        <v>0</v>
      </c>
    </row>
    <row r="249" spans="1:4" ht="15" hidden="1">
      <c r="A249" s="2">
        <v>166</v>
      </c>
      <c r="B249" s="29">
        <f t="shared" si="75"/>
        <v>49455</v>
      </c>
      <c r="C249" s="21">
        <f t="shared" si="78"/>
        <v>0</v>
      </c>
      <c r="D249" s="16">
        <f t="shared" si="74"/>
        <v>0</v>
      </c>
    </row>
    <row r="250" spans="1:4" ht="15" hidden="1">
      <c r="A250" s="2">
        <v>167</v>
      </c>
      <c r="B250" s="29">
        <f t="shared" si="75"/>
        <v>49486</v>
      </c>
      <c r="C250" s="21">
        <f t="shared" si="78"/>
        <v>0</v>
      </c>
      <c r="D250" s="16">
        <f t="shared" si="74"/>
        <v>0</v>
      </c>
    </row>
    <row r="251" spans="1:4" ht="15" hidden="1">
      <c r="A251" s="2">
        <v>168</v>
      </c>
      <c r="B251" s="29">
        <f t="shared" si="75"/>
        <v>49516</v>
      </c>
      <c r="C251" s="21">
        <f t="shared" si="78"/>
        <v>0</v>
      </c>
      <c r="D251" s="16">
        <f t="shared" si="74"/>
        <v>0</v>
      </c>
    </row>
    <row r="252" spans="1:4" ht="15" hidden="1">
      <c r="A252" s="2">
        <v>169</v>
      </c>
      <c r="B252" s="29">
        <f t="shared" si="75"/>
        <v>49547</v>
      </c>
      <c r="C252" s="21">
        <f aca="true" t="shared" si="79" ref="C252:C263">D55</f>
        <v>0</v>
      </c>
      <c r="D252" s="16">
        <f t="shared" si="74"/>
        <v>0</v>
      </c>
    </row>
    <row r="253" spans="1:4" ht="15" hidden="1">
      <c r="A253" s="2">
        <v>170</v>
      </c>
      <c r="B253" s="29">
        <f t="shared" si="75"/>
        <v>49578</v>
      </c>
      <c r="C253" s="21">
        <f t="shared" si="79"/>
        <v>0</v>
      </c>
      <c r="D253" s="16">
        <f t="shared" si="74"/>
        <v>0</v>
      </c>
    </row>
    <row r="254" spans="1:4" ht="15" hidden="1">
      <c r="A254" s="2">
        <v>171</v>
      </c>
      <c r="B254" s="29">
        <f t="shared" si="75"/>
        <v>49608</v>
      </c>
      <c r="C254" s="21">
        <f t="shared" si="79"/>
        <v>0</v>
      </c>
      <c r="D254" s="16">
        <f t="shared" si="74"/>
        <v>0</v>
      </c>
    </row>
    <row r="255" spans="1:4" ht="15" hidden="1">
      <c r="A255" s="2">
        <v>172</v>
      </c>
      <c r="B255" s="29">
        <f t="shared" si="75"/>
        <v>49639</v>
      </c>
      <c r="C255" s="21">
        <f t="shared" si="79"/>
        <v>0</v>
      </c>
      <c r="D255" s="16">
        <f t="shared" si="74"/>
        <v>0</v>
      </c>
    </row>
    <row r="256" spans="1:4" ht="15" hidden="1">
      <c r="A256" s="2">
        <v>173</v>
      </c>
      <c r="B256" s="29">
        <f t="shared" si="75"/>
        <v>49669</v>
      </c>
      <c r="C256" s="21">
        <f t="shared" si="79"/>
        <v>0</v>
      </c>
      <c r="D256" s="16">
        <f t="shared" si="74"/>
        <v>0</v>
      </c>
    </row>
    <row r="257" spans="1:4" ht="15" hidden="1">
      <c r="A257" s="2">
        <v>174</v>
      </c>
      <c r="B257" s="29">
        <f t="shared" si="75"/>
        <v>49700</v>
      </c>
      <c r="C257" s="21">
        <f t="shared" si="79"/>
        <v>0</v>
      </c>
      <c r="D257" s="16">
        <f t="shared" si="74"/>
        <v>0</v>
      </c>
    </row>
    <row r="258" spans="1:4" ht="15" hidden="1">
      <c r="A258" s="2">
        <v>175</v>
      </c>
      <c r="B258" s="29">
        <f t="shared" si="75"/>
        <v>49731</v>
      </c>
      <c r="C258" s="21">
        <f t="shared" si="79"/>
        <v>0</v>
      </c>
      <c r="D258" s="16">
        <f t="shared" si="74"/>
        <v>0</v>
      </c>
    </row>
    <row r="259" spans="1:4" ht="15" hidden="1">
      <c r="A259" s="2">
        <v>176</v>
      </c>
      <c r="B259" s="29">
        <f t="shared" si="75"/>
        <v>49760</v>
      </c>
      <c r="C259" s="21">
        <f t="shared" si="79"/>
        <v>0</v>
      </c>
      <c r="D259" s="16">
        <f t="shared" si="74"/>
        <v>0</v>
      </c>
    </row>
    <row r="260" spans="1:4" ht="15" hidden="1">
      <c r="A260" s="2">
        <v>177</v>
      </c>
      <c r="B260" s="29">
        <f t="shared" si="75"/>
        <v>49791</v>
      </c>
      <c r="C260" s="21">
        <f t="shared" si="79"/>
        <v>0</v>
      </c>
      <c r="D260" s="16">
        <f t="shared" si="74"/>
        <v>0</v>
      </c>
    </row>
    <row r="261" spans="1:4" ht="15" hidden="1">
      <c r="A261" s="2">
        <v>178</v>
      </c>
      <c r="B261" s="29">
        <f t="shared" si="75"/>
        <v>49821</v>
      </c>
      <c r="C261" s="21">
        <f t="shared" si="79"/>
        <v>0</v>
      </c>
      <c r="D261" s="16">
        <f t="shared" si="74"/>
        <v>0</v>
      </c>
    </row>
    <row r="262" spans="1:4" ht="15" hidden="1">
      <c r="A262" s="2">
        <v>179</v>
      </c>
      <c r="B262" s="29">
        <f t="shared" si="75"/>
        <v>49852</v>
      </c>
      <c r="C262" s="21">
        <f t="shared" si="79"/>
        <v>0</v>
      </c>
      <c r="D262" s="16">
        <f t="shared" si="74"/>
        <v>0</v>
      </c>
    </row>
    <row r="263" spans="1:4" ht="15" hidden="1">
      <c r="A263" s="2">
        <v>180</v>
      </c>
      <c r="B263" s="29">
        <f t="shared" si="75"/>
        <v>49882</v>
      </c>
      <c r="C263" s="21">
        <f t="shared" si="79"/>
        <v>0</v>
      </c>
      <c r="D263" s="16">
        <f t="shared" si="74"/>
        <v>0</v>
      </c>
    </row>
    <row r="264" spans="1:4" ht="15" hidden="1">
      <c r="A264" s="2">
        <v>181</v>
      </c>
      <c r="B264" s="29">
        <f t="shared" si="75"/>
        <v>49913</v>
      </c>
      <c r="C264" s="21">
        <f aca="true" t="shared" si="80" ref="C264:C275">G55</f>
        <v>0</v>
      </c>
      <c r="D264" s="16">
        <f t="shared" si="74"/>
        <v>0</v>
      </c>
    </row>
    <row r="265" spans="1:4" ht="15" hidden="1">
      <c r="A265" s="2">
        <v>182</v>
      </c>
      <c r="B265" s="29">
        <f t="shared" si="75"/>
        <v>49944</v>
      </c>
      <c r="C265" s="21">
        <f t="shared" si="80"/>
        <v>0</v>
      </c>
      <c r="D265" s="16">
        <f t="shared" si="74"/>
        <v>0</v>
      </c>
    </row>
    <row r="266" spans="1:4" ht="15" hidden="1">
      <c r="A266" s="2">
        <v>183</v>
      </c>
      <c r="B266" s="29">
        <f t="shared" si="75"/>
        <v>49974</v>
      </c>
      <c r="C266" s="21">
        <f t="shared" si="80"/>
        <v>0</v>
      </c>
      <c r="D266" s="16">
        <f t="shared" si="74"/>
        <v>0</v>
      </c>
    </row>
    <row r="267" spans="1:4" ht="15" hidden="1">
      <c r="A267" s="2">
        <v>184</v>
      </c>
      <c r="B267" s="29">
        <f t="shared" si="75"/>
        <v>50005</v>
      </c>
      <c r="C267" s="21">
        <f t="shared" si="80"/>
        <v>0</v>
      </c>
      <c r="D267" s="16">
        <f t="shared" si="74"/>
        <v>0</v>
      </c>
    </row>
    <row r="268" spans="1:4" ht="15" hidden="1">
      <c r="A268" s="2">
        <v>185</v>
      </c>
      <c r="B268" s="29">
        <f t="shared" si="75"/>
        <v>50035</v>
      </c>
      <c r="C268" s="21">
        <f t="shared" si="80"/>
        <v>0</v>
      </c>
      <c r="D268" s="16">
        <f t="shared" si="74"/>
        <v>0</v>
      </c>
    </row>
    <row r="269" spans="1:4" ht="15" hidden="1">
      <c r="A269" s="2">
        <v>186</v>
      </c>
      <c r="B269" s="29">
        <f t="shared" si="75"/>
        <v>50066</v>
      </c>
      <c r="C269" s="21">
        <f t="shared" si="80"/>
        <v>0</v>
      </c>
      <c r="D269" s="16">
        <f t="shared" si="74"/>
        <v>0</v>
      </c>
    </row>
    <row r="270" spans="1:4" ht="15" hidden="1">
      <c r="A270" s="2">
        <v>187</v>
      </c>
      <c r="B270" s="29">
        <f t="shared" si="75"/>
        <v>50097</v>
      </c>
      <c r="C270" s="21">
        <f t="shared" si="80"/>
        <v>0</v>
      </c>
      <c r="D270" s="16">
        <f t="shared" si="74"/>
        <v>0</v>
      </c>
    </row>
    <row r="271" spans="1:4" ht="15" hidden="1">
      <c r="A271" s="2">
        <v>188</v>
      </c>
      <c r="B271" s="29">
        <f t="shared" si="75"/>
        <v>50125</v>
      </c>
      <c r="C271" s="21">
        <f t="shared" si="80"/>
        <v>0</v>
      </c>
      <c r="D271" s="16">
        <f t="shared" si="74"/>
        <v>0</v>
      </c>
    </row>
    <row r="272" spans="1:4" ht="15" hidden="1">
      <c r="A272" s="2">
        <v>189</v>
      </c>
      <c r="B272" s="29">
        <f t="shared" si="75"/>
        <v>50156</v>
      </c>
      <c r="C272" s="21">
        <f t="shared" si="80"/>
        <v>0</v>
      </c>
      <c r="D272" s="16">
        <f t="shared" si="74"/>
        <v>0</v>
      </c>
    </row>
    <row r="273" spans="1:4" ht="15" hidden="1">
      <c r="A273" s="2">
        <v>190</v>
      </c>
      <c r="B273" s="29">
        <f t="shared" si="75"/>
        <v>50186</v>
      </c>
      <c r="C273" s="21">
        <f t="shared" si="80"/>
        <v>0</v>
      </c>
      <c r="D273" s="16">
        <f t="shared" si="74"/>
        <v>0</v>
      </c>
    </row>
    <row r="274" spans="1:4" ht="15" hidden="1">
      <c r="A274" s="2">
        <v>191</v>
      </c>
      <c r="B274" s="29">
        <f t="shared" si="75"/>
        <v>50217</v>
      </c>
      <c r="C274" s="21">
        <f t="shared" si="80"/>
        <v>0</v>
      </c>
      <c r="D274" s="16">
        <f t="shared" si="74"/>
        <v>0</v>
      </c>
    </row>
    <row r="275" spans="1:4" ht="15" hidden="1">
      <c r="A275" s="2">
        <v>192</v>
      </c>
      <c r="B275" s="29">
        <f t="shared" si="75"/>
        <v>50247</v>
      </c>
      <c r="C275" s="21">
        <f t="shared" si="80"/>
        <v>0</v>
      </c>
      <c r="D275" s="16">
        <f t="shared" si="74"/>
        <v>0</v>
      </c>
    </row>
    <row r="276" spans="1:4" ht="15" hidden="1">
      <c r="A276" s="2">
        <v>193</v>
      </c>
      <c r="B276" s="29">
        <f t="shared" si="75"/>
        <v>50278</v>
      </c>
      <c r="C276" s="21">
        <f aca="true" t="shared" si="81" ref="C276:C287">J55</f>
        <v>0</v>
      </c>
      <c r="D276" s="16">
        <f t="shared" si="74"/>
        <v>0</v>
      </c>
    </row>
    <row r="277" spans="1:4" ht="15" hidden="1">
      <c r="A277" s="2">
        <v>194</v>
      </c>
      <c r="B277" s="29">
        <f t="shared" si="75"/>
        <v>50309</v>
      </c>
      <c r="C277" s="21">
        <f t="shared" si="81"/>
        <v>0</v>
      </c>
      <c r="D277" s="16">
        <f aca="true" t="shared" si="82" ref="D277:D323">C277-C278</f>
        <v>0</v>
      </c>
    </row>
    <row r="278" spans="1:4" ht="15" hidden="1">
      <c r="A278" s="2">
        <v>195</v>
      </c>
      <c r="B278" s="29">
        <f aca="true" t="shared" si="83" ref="B278:B323">_XLL.ДАТАМЕС(B277,1)</f>
        <v>50339</v>
      </c>
      <c r="C278" s="21">
        <f t="shared" si="81"/>
        <v>0</v>
      </c>
      <c r="D278" s="16">
        <f t="shared" si="82"/>
        <v>0</v>
      </c>
    </row>
    <row r="279" spans="1:4" ht="15" hidden="1">
      <c r="A279" s="2">
        <v>196</v>
      </c>
      <c r="B279" s="29">
        <f t="shared" si="83"/>
        <v>50370</v>
      </c>
      <c r="C279" s="21">
        <f t="shared" si="81"/>
        <v>0</v>
      </c>
      <c r="D279" s="16">
        <f t="shared" si="82"/>
        <v>0</v>
      </c>
    </row>
    <row r="280" spans="1:4" ht="15" hidden="1">
      <c r="A280" s="2">
        <v>197</v>
      </c>
      <c r="B280" s="29">
        <f t="shared" si="83"/>
        <v>50400</v>
      </c>
      <c r="C280" s="21">
        <f t="shared" si="81"/>
        <v>0</v>
      </c>
      <c r="D280" s="16">
        <f t="shared" si="82"/>
        <v>0</v>
      </c>
    </row>
    <row r="281" spans="1:4" ht="15" hidden="1">
      <c r="A281" s="2">
        <v>198</v>
      </c>
      <c r="B281" s="29">
        <f t="shared" si="83"/>
        <v>50431</v>
      </c>
      <c r="C281" s="21">
        <f t="shared" si="81"/>
        <v>0</v>
      </c>
      <c r="D281" s="16">
        <f t="shared" si="82"/>
        <v>0</v>
      </c>
    </row>
    <row r="282" spans="1:4" ht="15" hidden="1">
      <c r="A282" s="2">
        <v>199</v>
      </c>
      <c r="B282" s="29">
        <f t="shared" si="83"/>
        <v>50462</v>
      </c>
      <c r="C282" s="21">
        <f t="shared" si="81"/>
        <v>0</v>
      </c>
      <c r="D282" s="16">
        <f t="shared" si="82"/>
        <v>0</v>
      </c>
    </row>
    <row r="283" spans="1:4" ht="15" hidden="1">
      <c r="A283" s="2">
        <v>200</v>
      </c>
      <c r="B283" s="29">
        <f t="shared" si="83"/>
        <v>50490</v>
      </c>
      <c r="C283" s="21">
        <f t="shared" si="81"/>
        <v>0</v>
      </c>
      <c r="D283" s="16">
        <f t="shared" si="82"/>
        <v>0</v>
      </c>
    </row>
    <row r="284" spans="1:4" ht="15" hidden="1">
      <c r="A284" s="2">
        <v>201</v>
      </c>
      <c r="B284" s="29">
        <f t="shared" si="83"/>
        <v>50521</v>
      </c>
      <c r="C284" s="21">
        <f t="shared" si="81"/>
        <v>0</v>
      </c>
      <c r="D284" s="16">
        <f t="shared" si="82"/>
        <v>0</v>
      </c>
    </row>
    <row r="285" spans="1:4" ht="15" hidden="1">
      <c r="A285" s="2">
        <v>202</v>
      </c>
      <c r="B285" s="29">
        <f t="shared" si="83"/>
        <v>50551</v>
      </c>
      <c r="C285" s="21">
        <f t="shared" si="81"/>
        <v>0</v>
      </c>
      <c r="D285" s="16">
        <f t="shared" si="82"/>
        <v>0</v>
      </c>
    </row>
    <row r="286" spans="1:4" ht="15" hidden="1">
      <c r="A286" s="2">
        <v>203</v>
      </c>
      <c r="B286" s="29">
        <f t="shared" si="83"/>
        <v>50582</v>
      </c>
      <c r="C286" s="21">
        <f t="shared" si="81"/>
        <v>0</v>
      </c>
      <c r="D286" s="16">
        <f t="shared" si="82"/>
        <v>0</v>
      </c>
    </row>
    <row r="287" spans="1:4" ht="15" hidden="1">
      <c r="A287" s="2">
        <v>204</v>
      </c>
      <c r="B287" s="29">
        <f t="shared" si="83"/>
        <v>50612</v>
      </c>
      <c r="C287" s="21">
        <f t="shared" si="81"/>
        <v>0</v>
      </c>
      <c r="D287" s="16">
        <f t="shared" si="82"/>
        <v>0</v>
      </c>
    </row>
    <row r="288" spans="1:4" ht="15" hidden="1">
      <c r="A288" s="2">
        <v>205</v>
      </c>
      <c r="B288" s="29">
        <f t="shared" si="83"/>
        <v>50643</v>
      </c>
      <c r="C288" s="21">
        <f>M55</f>
        <v>0</v>
      </c>
      <c r="D288" s="16">
        <f t="shared" si="82"/>
        <v>0</v>
      </c>
    </row>
    <row r="289" spans="1:4" ht="15" hidden="1">
      <c r="A289" s="2">
        <v>206</v>
      </c>
      <c r="B289" s="29">
        <f t="shared" si="83"/>
        <v>50674</v>
      </c>
      <c r="C289" s="21">
        <f aca="true" t="shared" si="84" ref="C289:C299">M56</f>
        <v>0</v>
      </c>
      <c r="D289" s="16">
        <f t="shared" si="82"/>
        <v>0</v>
      </c>
    </row>
    <row r="290" spans="1:4" ht="15" hidden="1">
      <c r="A290" s="2">
        <v>207</v>
      </c>
      <c r="B290" s="29">
        <f t="shared" si="83"/>
        <v>50704</v>
      </c>
      <c r="C290" s="21">
        <f t="shared" si="84"/>
        <v>0</v>
      </c>
      <c r="D290" s="16">
        <f t="shared" si="82"/>
        <v>0</v>
      </c>
    </row>
    <row r="291" spans="1:4" ht="15" hidden="1">
      <c r="A291" s="2">
        <v>208</v>
      </c>
      <c r="B291" s="29">
        <f t="shared" si="83"/>
        <v>50735</v>
      </c>
      <c r="C291" s="21">
        <f t="shared" si="84"/>
        <v>0</v>
      </c>
      <c r="D291" s="16">
        <f t="shared" si="82"/>
        <v>0</v>
      </c>
    </row>
    <row r="292" spans="1:4" ht="15" hidden="1">
      <c r="A292" s="2">
        <v>209</v>
      </c>
      <c r="B292" s="29">
        <f t="shared" si="83"/>
        <v>50765</v>
      </c>
      <c r="C292" s="21">
        <f t="shared" si="84"/>
        <v>0</v>
      </c>
      <c r="D292" s="16">
        <f t="shared" si="82"/>
        <v>0</v>
      </c>
    </row>
    <row r="293" spans="1:4" ht="15" hidden="1">
      <c r="A293" s="2">
        <v>210</v>
      </c>
      <c r="B293" s="29">
        <f t="shared" si="83"/>
        <v>50796</v>
      </c>
      <c r="C293" s="21">
        <f t="shared" si="84"/>
        <v>0</v>
      </c>
      <c r="D293" s="16">
        <f t="shared" si="82"/>
        <v>0</v>
      </c>
    </row>
    <row r="294" spans="1:4" ht="15" hidden="1">
      <c r="A294" s="2">
        <v>211</v>
      </c>
      <c r="B294" s="29">
        <f t="shared" si="83"/>
        <v>50827</v>
      </c>
      <c r="C294" s="21">
        <f t="shared" si="84"/>
        <v>0</v>
      </c>
      <c r="D294" s="16">
        <f t="shared" si="82"/>
        <v>0</v>
      </c>
    </row>
    <row r="295" spans="1:4" ht="15" hidden="1">
      <c r="A295" s="2">
        <v>212</v>
      </c>
      <c r="B295" s="29">
        <f t="shared" si="83"/>
        <v>50855</v>
      </c>
      <c r="C295" s="21">
        <f t="shared" si="84"/>
        <v>0</v>
      </c>
      <c r="D295" s="16">
        <f t="shared" si="82"/>
        <v>0</v>
      </c>
    </row>
    <row r="296" spans="1:4" ht="15" hidden="1">
      <c r="A296" s="2">
        <v>213</v>
      </c>
      <c r="B296" s="29">
        <f t="shared" si="83"/>
        <v>50886</v>
      </c>
      <c r="C296" s="21">
        <f t="shared" si="84"/>
        <v>0</v>
      </c>
      <c r="D296" s="16">
        <f t="shared" si="82"/>
        <v>0</v>
      </c>
    </row>
    <row r="297" spans="1:4" ht="15" hidden="1">
      <c r="A297" s="2">
        <v>214</v>
      </c>
      <c r="B297" s="29">
        <f t="shared" si="83"/>
        <v>50916</v>
      </c>
      <c r="C297" s="21">
        <f t="shared" si="84"/>
        <v>0</v>
      </c>
      <c r="D297" s="16">
        <f t="shared" si="82"/>
        <v>0</v>
      </c>
    </row>
    <row r="298" spans="1:4" ht="15" hidden="1">
      <c r="A298" s="2">
        <v>215</v>
      </c>
      <c r="B298" s="29">
        <f t="shared" si="83"/>
        <v>50947</v>
      </c>
      <c r="C298" s="21">
        <f t="shared" si="84"/>
        <v>0</v>
      </c>
      <c r="D298" s="16">
        <f t="shared" si="82"/>
        <v>0</v>
      </c>
    </row>
    <row r="299" spans="1:4" ht="15" hidden="1">
      <c r="A299" s="2">
        <v>216</v>
      </c>
      <c r="B299" s="29">
        <f t="shared" si="83"/>
        <v>50977</v>
      </c>
      <c r="C299" s="21">
        <f t="shared" si="84"/>
        <v>0</v>
      </c>
      <c r="D299" s="16">
        <f t="shared" si="82"/>
        <v>0</v>
      </c>
    </row>
    <row r="300" spans="1:4" ht="15" hidden="1">
      <c r="A300" s="2">
        <v>217</v>
      </c>
      <c r="B300" s="29">
        <f t="shared" si="83"/>
        <v>51008</v>
      </c>
      <c r="C300" s="16">
        <f>P55</f>
        <v>0</v>
      </c>
      <c r="D300" s="16">
        <f t="shared" si="82"/>
        <v>0</v>
      </c>
    </row>
    <row r="301" spans="1:4" ht="15" hidden="1">
      <c r="A301" s="2">
        <v>218</v>
      </c>
      <c r="B301" s="29">
        <f t="shared" si="83"/>
        <v>51039</v>
      </c>
      <c r="C301" s="16">
        <f aca="true" t="shared" si="85" ref="C301:C310">P56</f>
        <v>0</v>
      </c>
      <c r="D301" s="16">
        <f t="shared" si="82"/>
        <v>0</v>
      </c>
    </row>
    <row r="302" spans="1:4" ht="15" hidden="1">
      <c r="A302" s="2">
        <v>219</v>
      </c>
      <c r="B302" s="29">
        <f t="shared" si="83"/>
        <v>51069</v>
      </c>
      <c r="C302" s="16">
        <f t="shared" si="85"/>
        <v>0</v>
      </c>
      <c r="D302" s="16">
        <f t="shared" si="82"/>
        <v>0</v>
      </c>
    </row>
    <row r="303" spans="1:4" ht="15" hidden="1">
      <c r="A303" s="2">
        <v>220</v>
      </c>
      <c r="B303" s="29">
        <f t="shared" si="83"/>
        <v>51100</v>
      </c>
      <c r="C303" s="16">
        <f t="shared" si="85"/>
        <v>0</v>
      </c>
      <c r="D303" s="16">
        <f t="shared" si="82"/>
        <v>0</v>
      </c>
    </row>
    <row r="304" spans="1:4" ht="15" hidden="1">
      <c r="A304" s="2">
        <v>221</v>
      </c>
      <c r="B304" s="29">
        <f t="shared" si="83"/>
        <v>51130</v>
      </c>
      <c r="C304" s="16">
        <f t="shared" si="85"/>
        <v>0</v>
      </c>
      <c r="D304" s="16">
        <f t="shared" si="82"/>
        <v>0</v>
      </c>
    </row>
    <row r="305" spans="1:4" ht="15" hidden="1">
      <c r="A305" s="2">
        <v>222</v>
      </c>
      <c r="B305" s="29">
        <f t="shared" si="83"/>
        <v>51161</v>
      </c>
      <c r="C305" s="16">
        <f t="shared" si="85"/>
        <v>0</v>
      </c>
      <c r="D305" s="16">
        <f t="shared" si="82"/>
        <v>0</v>
      </c>
    </row>
    <row r="306" spans="1:4" ht="15" hidden="1">
      <c r="A306" s="2">
        <v>223</v>
      </c>
      <c r="B306" s="29">
        <f t="shared" si="83"/>
        <v>51192</v>
      </c>
      <c r="C306" s="16">
        <f t="shared" si="85"/>
        <v>0</v>
      </c>
      <c r="D306" s="16">
        <f t="shared" si="82"/>
        <v>0</v>
      </c>
    </row>
    <row r="307" spans="1:4" ht="15" hidden="1">
      <c r="A307" s="2">
        <v>224</v>
      </c>
      <c r="B307" s="29">
        <f t="shared" si="83"/>
        <v>51221</v>
      </c>
      <c r="C307" s="16">
        <f t="shared" si="85"/>
        <v>0</v>
      </c>
      <c r="D307" s="16">
        <f t="shared" si="82"/>
        <v>0</v>
      </c>
    </row>
    <row r="308" spans="1:4" ht="15" hidden="1">
      <c r="A308" s="2">
        <v>225</v>
      </c>
      <c r="B308" s="29">
        <f t="shared" si="83"/>
        <v>51252</v>
      </c>
      <c r="C308" s="16">
        <f t="shared" si="85"/>
        <v>0</v>
      </c>
      <c r="D308" s="16">
        <f t="shared" si="82"/>
        <v>0</v>
      </c>
    </row>
    <row r="309" spans="1:4" ht="15" hidden="1">
      <c r="A309" s="2">
        <v>226</v>
      </c>
      <c r="B309" s="29">
        <f t="shared" si="83"/>
        <v>51282</v>
      </c>
      <c r="C309" s="16">
        <f t="shared" si="85"/>
        <v>0</v>
      </c>
      <c r="D309" s="16">
        <f t="shared" si="82"/>
        <v>0</v>
      </c>
    </row>
    <row r="310" spans="1:4" ht="15" hidden="1">
      <c r="A310" s="2">
        <v>227</v>
      </c>
      <c r="B310" s="29">
        <f t="shared" si="83"/>
        <v>51313</v>
      </c>
      <c r="C310" s="16">
        <f t="shared" si="85"/>
        <v>0</v>
      </c>
      <c r="D310" s="16">
        <f t="shared" si="82"/>
        <v>0</v>
      </c>
    </row>
    <row r="311" spans="1:4" ht="15" hidden="1">
      <c r="A311" s="2">
        <v>228</v>
      </c>
      <c r="B311" s="29">
        <f t="shared" si="83"/>
        <v>51343</v>
      </c>
      <c r="C311" s="16">
        <f>P66</f>
        <v>0</v>
      </c>
      <c r="D311" s="16">
        <f t="shared" si="82"/>
        <v>0</v>
      </c>
    </row>
    <row r="312" spans="1:4" ht="15" hidden="1">
      <c r="A312" s="2">
        <v>229</v>
      </c>
      <c r="B312" s="29">
        <f t="shared" si="83"/>
        <v>51374</v>
      </c>
      <c r="C312" s="16">
        <f>S55</f>
        <v>0</v>
      </c>
      <c r="D312" s="16">
        <f t="shared" si="82"/>
        <v>0</v>
      </c>
    </row>
    <row r="313" spans="1:4" ht="15" hidden="1">
      <c r="A313" s="2">
        <v>230</v>
      </c>
      <c r="B313" s="29">
        <f t="shared" si="83"/>
        <v>51405</v>
      </c>
      <c r="C313" s="16">
        <f aca="true" t="shared" si="86" ref="C313:C323">S56</f>
        <v>0</v>
      </c>
      <c r="D313" s="16">
        <f t="shared" si="82"/>
        <v>0</v>
      </c>
    </row>
    <row r="314" spans="1:4" ht="15" hidden="1">
      <c r="A314" s="2">
        <v>231</v>
      </c>
      <c r="B314" s="29">
        <f t="shared" si="83"/>
        <v>51435</v>
      </c>
      <c r="C314" s="16">
        <f t="shared" si="86"/>
        <v>0</v>
      </c>
      <c r="D314" s="16">
        <f t="shared" si="82"/>
        <v>0</v>
      </c>
    </row>
    <row r="315" spans="1:4" ht="15" hidden="1">
      <c r="A315" s="2">
        <v>232</v>
      </c>
      <c r="B315" s="29">
        <f t="shared" si="83"/>
        <v>51466</v>
      </c>
      <c r="C315" s="16">
        <f t="shared" si="86"/>
        <v>0</v>
      </c>
      <c r="D315" s="16">
        <f t="shared" si="82"/>
        <v>0</v>
      </c>
    </row>
    <row r="316" spans="1:4" ht="15" hidden="1">
      <c r="A316" s="2">
        <v>233</v>
      </c>
      <c r="B316" s="29">
        <f t="shared" si="83"/>
        <v>51496</v>
      </c>
      <c r="C316" s="16">
        <f t="shared" si="86"/>
        <v>0</v>
      </c>
      <c r="D316" s="16">
        <f t="shared" si="82"/>
        <v>0</v>
      </c>
    </row>
    <row r="317" spans="1:4" ht="15" hidden="1">
      <c r="A317" s="2">
        <v>234</v>
      </c>
      <c r="B317" s="29">
        <f t="shared" si="83"/>
        <v>51527</v>
      </c>
      <c r="C317" s="16">
        <f t="shared" si="86"/>
        <v>0</v>
      </c>
      <c r="D317" s="16">
        <f t="shared" si="82"/>
        <v>0</v>
      </c>
    </row>
    <row r="318" spans="1:4" ht="15" hidden="1">
      <c r="A318" s="2">
        <v>235</v>
      </c>
      <c r="B318" s="29">
        <f t="shared" si="83"/>
        <v>51558</v>
      </c>
      <c r="C318" s="16">
        <f t="shared" si="86"/>
        <v>0</v>
      </c>
      <c r="D318" s="16">
        <f t="shared" si="82"/>
        <v>0</v>
      </c>
    </row>
    <row r="319" spans="1:4" ht="15" hidden="1">
      <c r="A319" s="2">
        <v>236</v>
      </c>
      <c r="B319" s="29">
        <f t="shared" si="83"/>
        <v>51586</v>
      </c>
      <c r="C319" s="16">
        <f t="shared" si="86"/>
        <v>0</v>
      </c>
      <c r="D319" s="16">
        <f t="shared" si="82"/>
        <v>0</v>
      </c>
    </row>
    <row r="320" spans="1:4" ht="15" hidden="1">
      <c r="A320" s="2">
        <v>237</v>
      </c>
      <c r="B320" s="29">
        <f t="shared" si="83"/>
        <v>51617</v>
      </c>
      <c r="C320" s="16">
        <f t="shared" si="86"/>
        <v>0</v>
      </c>
      <c r="D320" s="16">
        <f t="shared" si="82"/>
        <v>0</v>
      </c>
    </row>
    <row r="321" spans="1:4" ht="15" hidden="1">
      <c r="A321" s="2">
        <v>238</v>
      </c>
      <c r="B321" s="29">
        <f t="shared" si="83"/>
        <v>51647</v>
      </c>
      <c r="C321" s="16">
        <f t="shared" si="86"/>
        <v>0</v>
      </c>
      <c r="D321" s="16">
        <f t="shared" si="82"/>
        <v>0</v>
      </c>
    </row>
    <row r="322" spans="1:4" ht="15" hidden="1">
      <c r="A322" s="2">
        <v>239</v>
      </c>
      <c r="B322" s="29">
        <f t="shared" si="83"/>
        <v>51678</v>
      </c>
      <c r="C322" s="16">
        <f t="shared" si="86"/>
        <v>0</v>
      </c>
      <c r="D322" s="16">
        <f t="shared" si="82"/>
        <v>0</v>
      </c>
    </row>
    <row r="323" spans="1:4" ht="15" hidden="1">
      <c r="A323" s="2">
        <v>240</v>
      </c>
      <c r="B323" s="29">
        <f t="shared" si="83"/>
        <v>51708</v>
      </c>
      <c r="C323" s="16">
        <f t="shared" si="86"/>
        <v>0</v>
      </c>
      <c r="D323" s="16">
        <f t="shared" si="82"/>
        <v>0</v>
      </c>
    </row>
    <row r="342" spans="8:17" ht="15" customHeight="1">
      <c r="H342" s="3"/>
      <c r="N342" s="1"/>
      <c r="Q342" s="2"/>
    </row>
  </sheetData>
  <sheetProtection sheet="1" formatCells="0" formatColumns="0" formatRows="0" insertColumns="0" insertRows="0" insertHyperlinks="0" deleteColumns="0" deleteRows="0" sort="0" autoFilter="0" pivotTables="0"/>
  <mergeCells count="69">
    <mergeCell ref="A9:G9"/>
    <mergeCell ref="H9:I9"/>
    <mergeCell ref="A1:I1"/>
    <mergeCell ref="A2:I2"/>
    <mergeCell ref="A8:I8"/>
    <mergeCell ref="A4:K4"/>
    <mergeCell ref="A3:K3"/>
    <mergeCell ref="A15:F15"/>
    <mergeCell ref="H15:I15"/>
    <mergeCell ref="L15:N15"/>
    <mergeCell ref="A10:G10"/>
    <mergeCell ref="H10:I10"/>
    <mergeCell ref="A11:G11"/>
    <mergeCell ref="H11:I11"/>
    <mergeCell ref="A12:G12"/>
    <mergeCell ref="H12:I12"/>
    <mergeCell ref="A13:G13"/>
    <mergeCell ref="H13:I13"/>
    <mergeCell ref="A14:G14"/>
    <mergeCell ref="H14:I14"/>
    <mergeCell ref="J14:O14"/>
    <mergeCell ref="A16:G16"/>
    <mergeCell ref="H16:I16"/>
    <mergeCell ref="J16:O16"/>
    <mergeCell ref="A17:G17"/>
    <mergeCell ref="H17:I17"/>
    <mergeCell ref="J17:O17"/>
    <mergeCell ref="A18:G18"/>
    <mergeCell ref="H18:I18"/>
    <mergeCell ref="J18:O18"/>
    <mergeCell ref="A19:G19"/>
    <mergeCell ref="H19:I19"/>
    <mergeCell ref="J19:O19"/>
    <mergeCell ref="A23:A24"/>
    <mergeCell ref="B23:E23"/>
    <mergeCell ref="T38:V38"/>
    <mergeCell ref="A20:G20"/>
    <mergeCell ref="H20:I20"/>
    <mergeCell ref="A21:G21"/>
    <mergeCell ref="H21:I21"/>
    <mergeCell ref="L22:O22"/>
    <mergeCell ref="Q38:S38"/>
    <mergeCell ref="A38:A39"/>
    <mergeCell ref="B38:D38"/>
    <mergeCell ref="E38:G38"/>
    <mergeCell ref="H38:J38"/>
    <mergeCell ref="K38:M38"/>
    <mergeCell ref="N38:P38"/>
    <mergeCell ref="N53:P53"/>
    <mergeCell ref="Q53:S53"/>
    <mergeCell ref="T53:V53"/>
    <mergeCell ref="A72:H72"/>
    <mergeCell ref="A78:B78"/>
    <mergeCell ref="C78:E78"/>
    <mergeCell ref="A70:H70"/>
    <mergeCell ref="A71:H71"/>
    <mergeCell ref="A69:H69"/>
    <mergeCell ref="A53:A54"/>
    <mergeCell ref="B53:D53"/>
    <mergeCell ref="E53:G53"/>
    <mergeCell ref="H53:J53"/>
    <mergeCell ref="K53:M53"/>
    <mergeCell ref="A80:B81"/>
    <mergeCell ref="C80:E80"/>
    <mergeCell ref="C81:E81"/>
    <mergeCell ref="A73:H73"/>
    <mergeCell ref="A74:K74"/>
    <mergeCell ref="A75:K75"/>
    <mergeCell ref="A76:K76"/>
  </mergeCells>
  <dataValidations count="1">
    <dataValidation type="list" allowBlank="1" showInputMessage="1" showErrorMessage="1" sqref="H18:I18">
      <formula1>$AB$14:$AB$16</formula1>
    </dataValidation>
  </dataValidations>
  <printOptions/>
  <pageMargins left="0.4330708661417323" right="0.6299212598425197" top="0.5905511811023623" bottom="0.3937007874015748" header="0.5118110236220472" footer="0.1968503937007874"/>
  <pageSetup fitToHeight="2" horizontalDpi="1200" verticalDpi="1200" orientation="landscape" paperSize="9" scale="53" r:id="rId3"/>
  <rowBreaks count="1" manualBreakCount="1">
    <brk id="323" max="3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2021-07-14T10:13:19Z</cp:lastPrinted>
  <dcterms:created xsi:type="dcterms:W3CDTF">2007-05-30T09:57:41Z</dcterms:created>
  <dcterms:modified xsi:type="dcterms:W3CDTF">2021-07-26T14:44:16Z</dcterms:modified>
  <cp:category/>
  <cp:version/>
  <cp:contentType/>
  <cp:contentStatus/>
</cp:coreProperties>
</file>