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<sst xmlns="http://schemas.openxmlformats.org/spreadsheetml/2006/main" count="351" uniqueCount="99">
  <si>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</si>
  <si>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</si>
  <si>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</si>
  <si>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</si>
  <si>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</si>
  <si>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</si>
  <si>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</si>
  <si>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</si>
  <si>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</si>
  <si>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</si>
  <si>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</si>
  <si>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</si>
  <si>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</si>
  <si>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</si>
  <si>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</si>
  <si>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</si>
  <si>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</si>
  <si>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</si>
  <si>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</si>
  <si>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</si>
  <si>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</si>
  <si>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</si>
  <si>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</si>
  <si>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</si>
  <si>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</si>
  <si>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</si>
  <si>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</si>
  <si>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</si>
  <si>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</si>
  <si>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</si>
  <si>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</si>
  <si>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</si>
  <si>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</si>
  <si>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</si>
  <si>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</si>
  <si>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</si>
  <si>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</si>
  <si>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</si>
  <si>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</si>
  <si>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</si>
  <si>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</si>
  <si>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</si>
  <si>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</si>
  <si>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</si>
  <si>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</si>
  <si>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</si>
  <si>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</si>
  <si>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</si>
  <si>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</si>
  <si>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</si>
  <si>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</si>
  <si>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</si>
  <si>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</si>
  <si>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</si>
  <si>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</si>
  <si>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</si>
  <si>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</si>
  <si>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</si>
  <si>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</si>
  <si>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</si>
  <si>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</si>
  <si>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</si>
  <si>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</si>
  <si>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</si>
  <si>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</si>
  <si>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</si>
  <si>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</si>
  <si>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</si>
  <si>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</si>
  <si>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</si>
  <si>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</si>
  <si>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</si>
  <si>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</si>
  <si>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</si>
  <si>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</si>
  <si>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</si>
  <si>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</si>
  <si>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</si>
  <si>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</si>
  <si>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</si>
  <si>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</si>
  <si>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</si>
  <si>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</si>
  <si>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</si>
  <si>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</si>
  <si>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</si>
  <si>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</si>
  <si>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</si>
  <si>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</si>
  <si>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</si>
  <si>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</si>
  <si>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</si>
  <si>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</si>
  <si>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rPr>
      <t>1</t>
    </r>
    <r>
      <rPr>
        <i/>
        <sz val="11"/>
        <rFont val="Times New Roman"/>
        <family val="1"/>
      </rPr>
      <t>:</t>
    </r>
  </si>
  <si>
    <t>Розрахунок</t>
  </si>
  <si>
    <r>
      <t>Процентна ставка за депозитом з урахуванням сплати податків, % річних</t>
    </r>
    <r>
      <rPr>
        <vertAlign val="superscript"/>
        <sz val="12"/>
        <rFont val="Times New Roman"/>
        <family val="1"/>
      </rPr>
      <t>2</t>
    </r>
  </si>
  <si>
    <t>Депозит 
"Строковий з продовженням"
(виплата процентів в кінці строку)</t>
  </si>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</sst>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s>
  <fonts count="69">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i/>
      <sz val="11"/>
      <color indexed="8"/>
      <name val="Times New Roman"/>
      <family val="1"/>
    </font>
    <font>
      <i/>
      <vertAlign val="superscript"/>
      <sz val="11"/>
      <color indexed="8"/>
      <name val="Times New Roman"/>
      <family val="1"/>
    </font>
    <font>
      <i/>
      <vertAlign val="superscript"/>
      <sz val="11"/>
      <name val="Times New Roman"/>
      <family val="1"/>
    </font>
    <font>
      <b/>
      <sz val="12"/>
      <name val="Times New Roman"/>
      <family val="1"/>
    </font>
    <font>
      <sz val="12"/>
      <name val="Times New Roman"/>
      <family val="1"/>
    </font>
    <font>
      <vertAlign val="superscript"/>
      <sz val="12"/>
      <name val="Times New Roman"/>
      <family val="1"/>
    </font>
    <font>
      <sz val="11"/>
      <color indexed="10"/>
      <name val="Times New Roman"/>
      <family val="1"/>
    </font>
    <font>
      <sz val="11"/>
      <color indexed="19"/>
      <name val="Times New Roman"/>
      <family val="1"/>
    </font>
    <font>
      <i/>
      <sz val="11"/>
      <color indexed="10"/>
      <name val="Times New Roman"/>
      <family val="1"/>
    </font>
    <font>
      <sz val="11"/>
      <color indexed="23"/>
      <name val="Times New Roman"/>
      <family val="1"/>
    </font>
    <font>
      <sz val="12"/>
      <color indexed="9"/>
      <name val="Times New Roman"/>
      <family val="1"/>
    </font>
    <font>
      <sz val="10"/>
      <color indexed="9"/>
      <name val="Arial Cyr"/>
      <family val="0"/>
    </font>
    <font>
      <sz val="10"/>
      <color indexed="9"/>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2" tint="-0.4999699890613556"/>
      <name val="Times New Roman"/>
      <family val="1"/>
    </font>
    <font>
      <sz val="11"/>
      <color theme="1"/>
      <name val="Times New Roman"/>
      <family val="1"/>
    </font>
    <font>
      <sz val="11"/>
      <color theme="0"/>
      <name val="Times New Roman"/>
      <family val="1"/>
    </font>
    <font>
      <sz val="12"/>
      <color theme="0"/>
      <name val="Times New Roman"/>
      <family val="1"/>
    </font>
    <font>
      <sz val="10"/>
      <color theme="0"/>
      <name val="Arial Cyr"/>
      <family val="0"/>
    </font>
    <font>
      <sz val="10"/>
      <color theme="0"/>
      <name val="Times New Roman"/>
      <family val="1"/>
    </font>
    <font>
      <i/>
      <sz val="11"/>
      <color rgb="FFFF0000"/>
      <name val="Times New Roman"/>
      <family val="1"/>
    </font>
    <font>
      <sz val="11"/>
      <color theme="1" tint="0.49998000264167786"/>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medium"/>
      <top style="medium"/>
      <bottom style="medium"/>
    </border>
    <border>
      <left style="medium"/>
      <right style="medium"/>
      <top/>
      <bottom/>
    </border>
    <border>
      <left style="medium"/>
      <right style="medium"/>
      <top style="thin"/>
      <bottom style="thin"/>
    </border>
    <border>
      <left/>
      <right style="thin"/>
      <top style="medium"/>
      <bottom style="medium"/>
    </border>
    <border>
      <left style="medium"/>
      <right style="medium"/>
      <top style="thin"/>
      <bottom/>
    </border>
    <border>
      <left/>
      <right style="thin"/>
      <top/>
      <bottom/>
    </border>
    <border>
      <left/>
      <right/>
      <top style="medium">
        <color rgb="FF008000"/>
      </top>
      <bottom/>
    </border>
    <border>
      <left style="thin">
        <color rgb="FF008000"/>
      </left>
      <right style="medium">
        <color rgb="FF008000"/>
      </right>
      <top style="medium">
        <color rgb="FF008000"/>
      </top>
      <bottom style="thin">
        <color rgb="FF008000"/>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medium">
        <color rgb="FF008000"/>
      </right>
      <top style="thin">
        <color rgb="FF008000"/>
      </top>
      <bottom style="thin">
        <color rgb="FF008000"/>
      </bottom>
    </border>
    <border>
      <left/>
      <right style="medium">
        <color rgb="FF008000"/>
      </right>
      <top style="thin">
        <color rgb="FF008000"/>
      </top>
      <bottom style="medium">
        <color rgb="FF008000"/>
      </bottom>
    </border>
    <border>
      <left style="thin">
        <color rgb="FF008000"/>
      </left>
      <right style="medium">
        <color rgb="FF008000"/>
      </right>
      <top/>
      <bottom style="thin">
        <color rgb="FF008000"/>
      </bottom>
    </border>
    <border>
      <left/>
      <right style="medium"/>
      <top/>
      <bottom style="double"/>
    </border>
    <border>
      <left style="medium"/>
      <right/>
      <top/>
      <bottom style="double"/>
    </border>
    <border>
      <left style="medium">
        <color rgb="FF008000"/>
      </left>
      <right style="medium">
        <color rgb="FF008000"/>
      </right>
      <top style="medium">
        <color rgb="FF008000"/>
      </top>
      <bottom style="medium">
        <color rgb="FF008000"/>
      </bottom>
    </border>
    <border>
      <left style="thin">
        <color rgb="FF008000"/>
      </left>
      <right style="medium">
        <color rgb="FF008000"/>
      </right>
      <top style="thin">
        <color rgb="FF008000"/>
      </top>
      <bottom style="thin">
        <color rgb="FF009900"/>
      </bottom>
    </border>
    <border>
      <left style="thin"/>
      <right style="medium">
        <color rgb="FF009900"/>
      </right>
      <top/>
      <bottom style="medium">
        <color rgb="FF009900"/>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top/>
      <bottom style="medium"/>
    </border>
    <border>
      <left style="medium"/>
      <right style="medium"/>
      <top style="medium"/>
      <bottom/>
    </border>
    <border>
      <left style="medium"/>
      <right style="medium"/>
      <top/>
      <bottom style="double"/>
    </border>
    <border>
      <left style="medium">
        <color rgb="FF008000"/>
      </left>
      <right/>
      <top style="medium">
        <color rgb="FF008000"/>
      </top>
      <bottom style="thin">
        <color rgb="FF008000"/>
      </bottom>
    </border>
    <border>
      <left/>
      <right/>
      <top style="medium">
        <color rgb="FF008000"/>
      </top>
      <bottom style="thin">
        <color rgb="FF008000"/>
      </bottom>
    </border>
    <border>
      <left style="medium">
        <color rgb="FF0080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8000"/>
      </left>
      <right/>
      <top style="thin">
        <color rgb="FF008000"/>
      </top>
      <bottom style="medium">
        <color rgb="FF008000"/>
      </bottom>
    </border>
    <border>
      <left/>
      <right/>
      <top style="thin">
        <color rgb="FF008000"/>
      </top>
      <bottom style="medium">
        <color rgb="FF008000"/>
      </bottom>
    </border>
    <border>
      <left/>
      <right style="thin">
        <color rgb="FF008000"/>
      </right>
      <top style="thin">
        <color rgb="FF008000"/>
      </top>
      <bottom style="medium">
        <color rgb="FF008000"/>
      </bottom>
    </border>
    <border>
      <left style="medium">
        <color rgb="FF008000"/>
      </left>
      <right/>
      <top style="thin">
        <color rgb="FF008000"/>
      </top>
      <bottom style="thin">
        <color rgb="FF009900"/>
      </bottom>
    </border>
    <border>
      <left/>
      <right/>
      <top style="thin">
        <color rgb="FF008000"/>
      </top>
      <bottom style="thin">
        <color rgb="FF009900"/>
      </bottom>
    </border>
    <border>
      <left/>
      <right style="thin">
        <color rgb="FF008000"/>
      </right>
      <top style="thin">
        <color rgb="FF008000"/>
      </top>
      <bottom style="thin">
        <color rgb="FF009900"/>
      </bottom>
    </border>
    <border>
      <left/>
      <right style="thin">
        <color rgb="FF008000"/>
      </right>
      <top style="medium">
        <color rgb="FF008000"/>
      </top>
      <bottom style="thin">
        <color rgb="FF0080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42"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59"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59"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9"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59" fillId="0" borderId="0" xfId="0" applyFont="1" applyAlignment="1" applyProtection="1">
      <alignment horizontal="left"/>
      <protection hidden="1"/>
    </xf>
    <xf numFmtId="0" fontId="4" fillId="0" borderId="0" xfId="0" applyFont="1" applyAlignment="1" applyProtection="1">
      <alignment horizontal="right"/>
      <protection hidden="1"/>
    </xf>
    <xf numFmtId="0" fontId="59" fillId="0" borderId="0" xfId="0" applyFont="1" applyAlignment="1" applyProtection="1">
      <alignment horizontal="left"/>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shrinkToFit="1"/>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shrinkToFit="1"/>
      <protection hidden="1"/>
    </xf>
    <xf numFmtId="4" fontId="60" fillId="0" borderId="13" xfId="0" applyNumberFormat="1" applyFont="1" applyFill="1" applyBorder="1" applyAlignment="1" applyProtection="1">
      <alignment shrinkToFit="1"/>
      <protection hidden="1"/>
    </xf>
    <xf numFmtId="4" fontId="60" fillId="0" borderId="27" xfId="0" applyNumberFormat="1" applyFont="1" applyFill="1" applyBorder="1" applyAlignment="1" applyProtection="1">
      <alignment/>
      <protection hidden="1"/>
    </xf>
    <xf numFmtId="0" fontId="4" fillId="35" borderId="0" xfId="0" applyFont="1" applyFill="1" applyAlignment="1" applyProtection="1">
      <alignment/>
      <protection hidden="1"/>
    </xf>
    <xf numFmtId="0" fontId="0" fillId="35" borderId="0" xfId="0" applyFill="1" applyAlignment="1">
      <alignment/>
    </xf>
    <xf numFmtId="0" fontId="61" fillId="35" borderId="22" xfId="53" applyFont="1" applyFill="1" applyBorder="1" applyAlignment="1">
      <alignment horizontal="center" vertical="center" wrapText="1"/>
      <protection/>
    </xf>
    <xf numFmtId="0" fontId="5" fillId="0" borderId="0" xfId="0" applyFont="1" applyFill="1" applyBorder="1" applyAlignment="1" applyProtection="1">
      <alignment horizontal="center" vertical="center" wrapText="1"/>
      <protection hidden="1"/>
    </xf>
    <xf numFmtId="14" fontId="61" fillId="35" borderId="22" xfId="53" applyNumberFormat="1" applyFont="1" applyFill="1" applyBorder="1" applyAlignment="1" applyProtection="1">
      <alignment horizontal="center" vertical="center" wrapText="1"/>
      <protection/>
    </xf>
    <xf numFmtId="0" fontId="10" fillId="0" borderId="0" xfId="0" applyFont="1" applyAlignment="1" applyProtection="1">
      <alignment horizontal="center"/>
      <protection hidden="1"/>
    </xf>
    <xf numFmtId="4" fontId="4" fillId="0" borderId="29" xfId="0" applyNumberFormat="1" applyFont="1" applyFill="1" applyBorder="1" applyAlignment="1" applyProtection="1">
      <alignment shrinkToFit="1"/>
      <protection hidden="1"/>
    </xf>
    <xf numFmtId="1" fontId="4" fillId="0" borderId="30" xfId="0" applyNumberFormat="1" applyFont="1" applyFill="1" applyBorder="1" applyAlignment="1" applyProtection="1">
      <alignment horizontal="center" shrinkToFit="1"/>
      <protection hidden="1"/>
    </xf>
    <xf numFmtId="0" fontId="5" fillId="0" borderId="0" xfId="0" applyFont="1" applyFill="1" applyBorder="1" applyAlignment="1" applyProtection="1">
      <alignment horizontal="center" vertical="top"/>
      <protection hidden="1"/>
    </xf>
    <xf numFmtId="43" fontId="4" fillId="35" borderId="0" xfId="61" applyFont="1" applyFill="1" applyAlignment="1" applyProtection="1">
      <alignment/>
      <protection hidden="1"/>
    </xf>
    <xf numFmtId="4" fontId="4" fillId="0" borderId="21" xfId="0" applyNumberFormat="1" applyFont="1" applyFill="1" applyBorder="1" applyAlignment="1" applyProtection="1">
      <alignment shrinkToFit="1"/>
      <protection hidden="1"/>
    </xf>
    <xf numFmtId="4" fontId="4" fillId="0" borderId="31" xfId="0" applyNumberFormat="1" applyFont="1" applyFill="1" applyBorder="1" applyAlignment="1" applyProtection="1">
      <alignment/>
      <protection hidden="1"/>
    </xf>
    <xf numFmtId="1" fontId="4" fillId="0" borderId="19" xfId="0" applyNumberFormat="1" applyFont="1" applyFill="1" applyBorder="1" applyAlignment="1" applyProtection="1">
      <alignment horizontal="center" shrinkToFit="1"/>
      <protection hidden="1"/>
    </xf>
    <xf numFmtId="4" fontId="60" fillId="0" borderId="0" xfId="0" applyNumberFormat="1" applyFont="1" applyFill="1" applyBorder="1" applyAlignment="1" applyProtection="1">
      <alignment/>
      <protection hidden="1"/>
    </xf>
    <xf numFmtId="1" fontId="4" fillId="0" borderId="32" xfId="0" applyNumberFormat="1" applyFont="1" applyFill="1" applyBorder="1" applyAlignment="1" applyProtection="1">
      <alignment horizontal="center" shrinkToFit="1"/>
      <protection hidden="1"/>
    </xf>
    <xf numFmtId="4" fontId="4" fillId="0" borderId="33" xfId="0" applyNumberFormat="1" applyFont="1" applyFill="1" applyBorder="1" applyAlignment="1" applyProtection="1">
      <alignment shrinkToFit="1"/>
      <protection hidden="1"/>
    </xf>
    <xf numFmtId="4" fontId="4" fillId="0" borderId="18" xfId="0" applyNumberFormat="1" applyFont="1" applyFill="1" applyBorder="1" applyAlignment="1" applyProtection="1">
      <alignment shrinkToFit="1"/>
      <protection hidden="1"/>
    </xf>
    <xf numFmtId="0" fontId="5" fillId="0" borderId="28" xfId="0" applyFont="1" applyFill="1" applyBorder="1" applyAlignment="1" applyProtection="1">
      <alignment horizontal="center" vertical="top"/>
      <protection hidden="1"/>
    </xf>
    <xf numFmtId="0" fontId="61" fillId="35" borderId="0" xfId="53" applyFont="1" applyFill="1" applyBorder="1" applyAlignment="1">
      <alignment horizontal="left" vertical="center" wrapText="1"/>
      <protection/>
    </xf>
    <xf numFmtId="0" fontId="5" fillId="0" borderId="0" xfId="0" applyFont="1" applyFill="1" applyBorder="1" applyAlignment="1" applyProtection="1">
      <alignment vertical="center" wrapText="1"/>
      <protection hidden="1"/>
    </xf>
    <xf numFmtId="0" fontId="11" fillId="35" borderId="0" xfId="0" applyFont="1" applyFill="1" applyBorder="1" applyAlignment="1" applyProtection="1">
      <alignment horizontal="left" vertical="center"/>
      <protection hidden="1"/>
    </xf>
    <xf numFmtId="0" fontId="11" fillId="0" borderId="34" xfId="0" applyFont="1" applyFill="1" applyBorder="1" applyAlignment="1" applyProtection="1">
      <alignment horizontal="left"/>
      <protection hidden="1"/>
    </xf>
    <xf numFmtId="0" fontId="10" fillId="0" borderId="0" xfId="0" applyFont="1" applyAlignment="1" applyProtection="1">
      <alignment wrapText="1"/>
      <protection hidden="1"/>
    </xf>
    <xf numFmtId="14" fontId="11" fillId="0" borderId="0" xfId="0" applyNumberFormat="1" applyFont="1" applyFill="1" applyBorder="1" applyAlignment="1" applyProtection="1">
      <alignment horizontal="center"/>
      <protection hidden="1"/>
    </xf>
    <xf numFmtId="10" fontId="15" fillId="0" borderId="35" xfId="57" applyNumberFormat="1" applyFont="1" applyFill="1" applyBorder="1" applyAlignment="1" applyProtection="1">
      <alignment horizontal="center" vertical="center"/>
      <protection hidden="1"/>
    </xf>
    <xf numFmtId="0" fontId="16" fillId="0" borderId="36" xfId="0" applyFont="1" applyFill="1" applyBorder="1" applyAlignment="1" applyProtection="1">
      <alignment horizontal="left" vertical="center"/>
      <protection hidden="1"/>
    </xf>
    <xf numFmtId="0" fontId="16" fillId="0" borderId="37" xfId="0" applyFont="1" applyFill="1" applyBorder="1" applyAlignment="1" applyProtection="1">
      <alignment shrinkToFit="1"/>
      <protection hidden="1"/>
    </xf>
    <xf numFmtId="4" fontId="16" fillId="36" borderId="38" xfId="0" applyNumberFormat="1" applyFont="1" applyFill="1" applyBorder="1" applyAlignment="1" applyProtection="1">
      <alignment horizontal="center" vertical="center"/>
      <protection hidden="1" locked="0"/>
    </xf>
    <xf numFmtId="0" fontId="16" fillId="0" borderId="36" xfId="0" applyFont="1" applyFill="1" applyBorder="1" applyAlignment="1" applyProtection="1">
      <alignment horizontal="left" vertical="center" wrapText="1"/>
      <protection hidden="1"/>
    </xf>
    <xf numFmtId="0" fontId="16" fillId="0" borderId="37" xfId="0" applyFont="1" applyFill="1" applyBorder="1" applyAlignment="1" applyProtection="1">
      <alignment horizontal="left" vertical="center" wrapText="1"/>
      <protection hidden="1"/>
    </xf>
    <xf numFmtId="10" fontId="16" fillId="0" borderId="38" xfId="58" applyNumberFormat="1" applyFont="1" applyFill="1" applyBorder="1" applyAlignment="1" applyProtection="1">
      <alignment horizontal="center" vertical="center"/>
      <protection hidden="1"/>
    </xf>
    <xf numFmtId="4" fontId="16" fillId="35" borderId="38" xfId="0" applyNumberFormat="1" applyFont="1" applyFill="1" applyBorder="1" applyAlignment="1" applyProtection="1">
      <alignment horizontal="center" vertical="center"/>
      <protection hidden="1"/>
    </xf>
    <xf numFmtId="1" fontId="15" fillId="0" borderId="39" xfId="0" applyNumberFormat="1" applyFont="1" applyFill="1" applyBorder="1" applyAlignment="1" applyProtection="1" quotePrefix="1">
      <alignment horizontal="center"/>
      <protection locked="0"/>
    </xf>
    <xf numFmtId="4" fontId="15" fillId="0" borderId="40" xfId="0" applyNumberFormat="1" applyFont="1" applyFill="1" applyBorder="1" applyAlignment="1" applyProtection="1">
      <alignment horizontal="center"/>
      <protection locked="0"/>
    </xf>
    <xf numFmtId="4" fontId="4" fillId="35" borderId="0" xfId="0" applyNumberFormat="1" applyFont="1" applyFill="1" applyAlignment="1" applyProtection="1">
      <alignment/>
      <protection hidden="1"/>
    </xf>
    <xf numFmtId="0" fontId="62" fillId="35" borderId="0" xfId="0" applyFont="1" applyFill="1" applyAlignment="1" applyProtection="1">
      <alignment horizontal="center"/>
      <protection hidden="1"/>
    </xf>
    <xf numFmtId="0" fontId="60" fillId="0" borderId="41" xfId="0" applyFont="1" applyFill="1" applyBorder="1" applyAlignment="1" applyProtection="1">
      <alignment horizontal="center" vertical="center" wrapText="1" shrinkToFit="1"/>
      <protection hidden="1"/>
    </xf>
    <xf numFmtId="0" fontId="4" fillId="10" borderId="0" xfId="0" applyFont="1" applyFill="1" applyBorder="1" applyAlignment="1" applyProtection="1">
      <alignment horizontal="center" vertical="center" wrapText="1"/>
      <protection hidden="1"/>
    </xf>
    <xf numFmtId="0" fontId="4" fillId="10" borderId="0" xfId="0" applyFont="1" applyFill="1" applyBorder="1" applyAlignment="1" applyProtection="1">
      <alignment horizontal="center" vertical="center" textRotation="45"/>
      <protection hidden="1"/>
    </xf>
    <xf numFmtId="0" fontId="4" fillId="10" borderId="42" xfId="0" applyFont="1" applyFill="1" applyBorder="1" applyAlignment="1" applyProtection="1">
      <alignment horizontal="center" vertical="center" textRotation="45"/>
      <protection hidden="1"/>
    </xf>
    <xf numFmtId="0" fontId="4" fillId="4" borderId="0" xfId="0" applyFont="1" applyFill="1" applyAlignment="1" applyProtection="1">
      <alignment/>
      <protection hidden="1"/>
    </xf>
    <xf numFmtId="14" fontId="0" fillId="4" borderId="0" xfId="0" applyNumberFormat="1" applyFill="1" applyAlignment="1" applyProtection="1">
      <alignment/>
      <protection hidden="1"/>
    </xf>
    <xf numFmtId="4" fontId="4" fillId="4" borderId="0" xfId="0" applyNumberFormat="1" applyFont="1" applyFill="1" applyAlignment="1" applyProtection="1">
      <alignment/>
      <protection hidden="1"/>
    </xf>
    <xf numFmtId="0" fontId="63" fillId="0" borderId="43" xfId="0" applyFont="1" applyBorder="1" applyAlignment="1">
      <alignment/>
    </xf>
    <xf numFmtId="0" fontId="64" fillId="0" borderId="0" xfId="0" applyFont="1" applyBorder="1" applyAlignment="1">
      <alignment/>
    </xf>
    <xf numFmtId="0" fontId="64" fillId="0" borderId="0" xfId="0" applyFont="1" applyAlignment="1">
      <alignment/>
    </xf>
    <xf numFmtId="0" fontId="64" fillId="0" borderId="0" xfId="0" applyFont="1" applyBorder="1" applyAlignment="1">
      <alignment horizontal="center"/>
    </xf>
    <xf numFmtId="167" fontId="65" fillId="0" borderId="0" xfId="0" applyNumberFormat="1" applyFont="1" applyBorder="1" applyAlignment="1">
      <alignment horizontal="center" vertical="center" wrapText="1"/>
    </xf>
    <xf numFmtId="10" fontId="65" fillId="0" borderId="0" xfId="0" applyNumberFormat="1" applyFont="1" applyBorder="1" applyAlignment="1">
      <alignment horizontal="center" vertical="center" wrapText="1"/>
    </xf>
    <xf numFmtId="9" fontId="65" fillId="0" borderId="0" xfId="0" applyNumberFormat="1" applyFont="1" applyBorder="1" applyAlignment="1">
      <alignment horizontal="center" vertical="center" wrapText="1"/>
    </xf>
    <xf numFmtId="9" fontId="64" fillId="0" borderId="0" xfId="57" applyFont="1" applyBorder="1" applyAlignment="1">
      <alignment/>
    </xf>
    <xf numFmtId="10" fontId="64" fillId="0" borderId="0" xfId="0" applyNumberFormat="1" applyFont="1" applyBorder="1" applyAlignment="1">
      <alignment/>
    </xf>
    <xf numFmtId="4" fontId="15" fillId="0" borderId="44"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0" fontId="66" fillId="0" borderId="46" xfId="42" applyFont="1" applyFill="1" applyBorder="1" applyAlignment="1" applyProtection="1">
      <alignment horizontal="left" vertical="center" wrapText="1"/>
      <protection hidden="1"/>
    </xf>
    <xf numFmtId="0" fontId="66" fillId="0" borderId="47" xfId="42" applyFont="1" applyFill="1" applyBorder="1" applyAlignment="1" applyProtection="1">
      <alignment horizontal="left" vertical="center" wrapText="1"/>
      <protection hidden="1"/>
    </xf>
    <xf numFmtId="0" fontId="66" fillId="0" borderId="48" xfId="42" applyFont="1" applyFill="1" applyBorder="1" applyAlignment="1" applyProtection="1">
      <alignment horizontal="left" vertical="center" wrapText="1"/>
      <protection hidden="1"/>
    </xf>
    <xf numFmtId="0" fontId="9" fillId="0" borderId="48" xfId="0" applyFont="1" applyBorder="1" applyAlignment="1">
      <alignment horizontal="left" vertical="center" wrapText="1"/>
    </xf>
    <xf numFmtId="0" fontId="4" fillId="0" borderId="0" xfId="0" applyFont="1" applyFill="1" applyAlignment="1" applyProtection="1">
      <alignment horizontal="left"/>
      <protection hidden="1"/>
    </xf>
    <xf numFmtId="0" fontId="67"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0" fontId="4" fillId="0" borderId="46" xfId="0" applyFont="1" applyFill="1" applyBorder="1" applyAlignment="1" applyProtection="1">
      <alignment horizontal="left" shrinkToFit="1"/>
      <protection hidden="1"/>
    </xf>
    <xf numFmtId="0" fontId="4" fillId="0" borderId="47" xfId="0" applyFont="1" applyFill="1" applyBorder="1" applyAlignment="1" applyProtection="1">
      <alignment horizontal="left" shrinkToFit="1"/>
      <protection hidden="1"/>
    </xf>
    <xf numFmtId="0" fontId="4" fillId="0" borderId="48" xfId="0" applyFont="1" applyFill="1" applyBorder="1" applyAlignment="1" applyProtection="1">
      <alignment horizontal="left" shrinkToFit="1"/>
      <protection hidden="1"/>
    </xf>
    <xf numFmtId="2" fontId="4" fillId="33" borderId="22" xfId="0" applyNumberFormat="1" applyFont="1" applyFill="1" applyBorder="1" applyAlignment="1" applyProtection="1">
      <alignment horizontal="right"/>
      <protection hidden="1"/>
    </xf>
    <xf numFmtId="2" fontId="4" fillId="0" borderId="46" xfId="0" applyNumberFormat="1" applyFont="1" applyFill="1" applyBorder="1" applyAlignment="1" applyProtection="1">
      <alignment horizontal="left" vertical="top"/>
      <protection hidden="1" locked="0"/>
    </xf>
    <xf numFmtId="2" fontId="4" fillId="0" borderId="48" xfId="0" applyNumberFormat="1" applyFont="1" applyFill="1" applyBorder="1" applyAlignment="1" applyProtection="1">
      <alignment horizontal="left" vertical="top"/>
      <protection hidden="1" locked="0"/>
    </xf>
    <xf numFmtId="0" fontId="4" fillId="33" borderId="22" xfId="0" applyNumberFormat="1" applyFont="1" applyFill="1" applyBorder="1" applyAlignment="1" applyProtection="1">
      <alignment horizontal="right"/>
      <protection hidden="1" locked="0"/>
    </xf>
    <xf numFmtId="0" fontId="59" fillId="0" borderId="0" xfId="0" applyFont="1" applyBorder="1" applyAlignment="1" applyProtection="1">
      <alignment horizontal="left"/>
      <protection hidden="1"/>
    </xf>
    <xf numFmtId="0" fontId="59" fillId="0" borderId="0" xfId="0" applyFont="1" applyAlignment="1" applyProtection="1">
      <alignment horizontal="left"/>
      <protection hidden="1"/>
    </xf>
    <xf numFmtId="4" fontId="4" fillId="36" borderId="49"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50" xfId="0" applyFont="1" applyFill="1" applyBorder="1" applyAlignment="1" applyProtection="1">
      <alignment horizontal="left" shrinkToFit="1"/>
      <protection hidden="1"/>
    </xf>
    <xf numFmtId="0" fontId="4" fillId="0" borderId="51" xfId="0" applyFont="1" applyFill="1" applyBorder="1" applyAlignment="1" applyProtection="1">
      <alignment horizontal="left" shrinkToFit="1"/>
      <protection hidden="1"/>
    </xf>
    <xf numFmtId="0" fontId="4" fillId="0" borderId="52"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4" fontId="4" fillId="35" borderId="46" xfId="0" applyNumberFormat="1" applyFont="1" applyFill="1" applyBorder="1" applyAlignment="1" applyProtection="1">
      <alignment horizontal="right"/>
      <protection locked="0"/>
    </xf>
    <xf numFmtId="4" fontId="4" fillId="35" borderId="48" xfId="0" applyNumberFormat="1" applyFont="1" applyFill="1" applyBorder="1" applyAlignment="1" applyProtection="1">
      <alignment horizontal="right"/>
      <protection locked="0"/>
    </xf>
    <xf numFmtId="0" fontId="59" fillId="0" borderId="53" xfId="0" applyFont="1" applyBorder="1" applyAlignment="1" applyProtection="1">
      <alignment horizontal="left"/>
      <protection hidden="1"/>
    </xf>
    <xf numFmtId="0" fontId="4" fillId="0" borderId="46" xfId="0" applyFont="1" applyFill="1" applyBorder="1" applyAlignment="1" applyProtection="1">
      <alignment horizontal="left" vertical="center" wrapText="1" shrinkToFit="1"/>
      <protection hidden="1"/>
    </xf>
    <xf numFmtId="0" fontId="4" fillId="0" borderId="47" xfId="0" applyFont="1" applyFill="1" applyBorder="1" applyAlignment="1" applyProtection="1">
      <alignment horizontal="left" vertical="center" wrapText="1" shrinkToFit="1"/>
      <protection hidden="1"/>
    </xf>
    <xf numFmtId="0" fontId="4" fillId="0" borderId="48" xfId="0" applyFont="1" applyFill="1" applyBorder="1" applyAlignment="1" applyProtection="1">
      <alignment horizontal="left" vertical="center" wrapText="1" shrinkToFit="1"/>
      <protection hidden="1"/>
    </xf>
    <xf numFmtId="10" fontId="4" fillId="35" borderId="46" xfId="57" applyNumberFormat="1" applyFont="1" applyFill="1" applyBorder="1" applyAlignment="1" applyProtection="1">
      <alignment horizontal="right"/>
      <protection locked="0"/>
    </xf>
    <xf numFmtId="10" fontId="4" fillId="35" borderId="48" xfId="57" applyNumberFormat="1" applyFont="1" applyFill="1" applyBorder="1" applyAlignment="1" applyProtection="1">
      <alignment horizontal="right"/>
      <protection locked="0"/>
    </xf>
    <xf numFmtId="0" fontId="4" fillId="0" borderId="54" xfId="0" applyFont="1" applyFill="1" applyBorder="1" applyAlignment="1" applyProtection="1">
      <alignment horizontal="right"/>
      <protection hidden="1"/>
    </xf>
    <xf numFmtId="0" fontId="4" fillId="0" borderId="55" xfId="0" applyFont="1" applyFill="1" applyBorder="1" applyAlignment="1" applyProtection="1">
      <alignment horizontal="center" vertical="center" textRotation="45"/>
      <protection hidden="1"/>
    </xf>
    <xf numFmtId="0" fontId="4" fillId="0" borderId="56" xfId="0" applyFont="1" applyFill="1" applyBorder="1" applyAlignment="1" applyProtection="1">
      <alignment horizontal="center" vertical="center" textRotation="45"/>
      <protection hidden="1"/>
    </xf>
    <xf numFmtId="0" fontId="61" fillId="35" borderId="22" xfId="53" applyFont="1" applyFill="1" applyBorder="1" applyAlignment="1">
      <alignment horizontal="left" vertical="center" wrapText="1"/>
      <protection/>
    </xf>
    <xf numFmtId="0" fontId="61"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61" fillId="35" borderId="22" xfId="53" applyFont="1" applyFill="1" applyBorder="1" applyAlignment="1">
      <alignment horizontal="center" vertical="center" wrapText="1"/>
      <protection/>
    </xf>
    <xf numFmtId="14" fontId="61" fillId="35" borderId="22" xfId="53" applyNumberFormat="1" applyFont="1" applyFill="1" applyBorder="1" applyAlignment="1">
      <alignment horizontal="center" vertical="center" wrapText="1"/>
      <protection/>
    </xf>
    <xf numFmtId="0" fontId="61" fillId="0" borderId="22" xfId="53" applyFont="1" applyBorder="1" applyAlignment="1">
      <alignment horizontal="center" vertical="center" wrapText="1"/>
      <protection/>
    </xf>
    <xf numFmtId="0" fontId="61" fillId="33" borderId="22" xfId="53" applyFont="1" applyFill="1" applyBorder="1" applyAlignment="1" applyProtection="1">
      <alignment horizontal="center" vertical="center" wrapText="1"/>
      <protection locked="0"/>
    </xf>
    <xf numFmtId="0" fontId="15" fillId="0" borderId="57" xfId="0" applyFont="1" applyFill="1" applyBorder="1" applyAlignment="1" applyProtection="1">
      <alignment horizontal="left" vertical="center"/>
      <protection hidden="1"/>
    </xf>
    <xf numFmtId="0" fontId="15" fillId="0" borderId="58" xfId="0" applyFont="1" applyFill="1" applyBorder="1" applyAlignment="1" applyProtection="1">
      <alignment horizontal="left" vertical="center"/>
      <protection hidden="1"/>
    </xf>
    <xf numFmtId="0" fontId="16" fillId="0" borderId="59" xfId="0" applyFont="1" applyFill="1" applyBorder="1" applyAlignment="1" applyProtection="1">
      <alignment horizontal="left" vertical="center" wrapText="1"/>
      <protection hidden="1"/>
    </xf>
    <xf numFmtId="0" fontId="16" fillId="0" borderId="60" xfId="0" applyFont="1" applyFill="1" applyBorder="1" applyAlignment="1" applyProtection="1">
      <alignment horizontal="left" vertical="center" wrapText="1"/>
      <protection hidden="1"/>
    </xf>
    <xf numFmtId="0" fontId="16" fillId="0" borderId="61" xfId="0" applyFont="1" applyFill="1" applyBorder="1" applyAlignment="1" applyProtection="1">
      <alignment horizontal="left" vertical="center" wrapText="1"/>
      <protection hidden="1"/>
    </xf>
    <xf numFmtId="0" fontId="10" fillId="0" borderId="0" xfId="0" applyFont="1" applyAlignment="1" applyProtection="1">
      <alignment horizontal="center" wrapText="1"/>
      <protection hidden="1"/>
    </xf>
    <xf numFmtId="0" fontId="15" fillId="0" borderId="62" xfId="0" applyFont="1" applyFill="1" applyBorder="1" applyAlignment="1" applyProtection="1">
      <alignment horizontal="left" vertical="center"/>
      <protection hidden="1"/>
    </xf>
    <xf numFmtId="0" fontId="15" fillId="0" borderId="63" xfId="0" applyFont="1" applyFill="1" applyBorder="1" applyAlignment="1" applyProtection="1">
      <alignment horizontal="left" vertical="center"/>
      <protection hidden="1"/>
    </xf>
    <xf numFmtId="0" fontId="15" fillId="0" borderId="64" xfId="0" applyFont="1" applyFill="1" applyBorder="1" applyAlignment="1" applyProtection="1">
      <alignment horizontal="left" vertical="center"/>
      <protection hidden="1"/>
    </xf>
    <xf numFmtId="0" fontId="16" fillId="35" borderId="59" xfId="0" applyFont="1" applyFill="1" applyBorder="1" applyAlignment="1" applyProtection="1">
      <alignment horizontal="left" vertical="center"/>
      <protection hidden="1"/>
    </xf>
    <xf numFmtId="0" fontId="16" fillId="35" borderId="60" xfId="0" applyFont="1" applyFill="1" applyBorder="1" applyAlignment="1" applyProtection="1">
      <alignment horizontal="left" vertical="center"/>
      <protection hidden="1"/>
    </xf>
    <xf numFmtId="0" fontId="16" fillId="35" borderId="61" xfId="0" applyFont="1" applyFill="1" applyBorder="1" applyAlignment="1" applyProtection="1">
      <alignment horizontal="left" vertical="center"/>
      <protection hidden="1"/>
    </xf>
    <xf numFmtId="0" fontId="68" fillId="35" borderId="34" xfId="53" applyFont="1" applyFill="1" applyBorder="1" applyAlignment="1">
      <alignment horizontal="left" vertical="center" wrapText="1"/>
      <protection/>
    </xf>
    <xf numFmtId="0" fontId="68" fillId="35" borderId="0" xfId="53" applyFont="1" applyFill="1" applyBorder="1" applyAlignment="1">
      <alignment horizontal="left" vertical="center" wrapText="1"/>
      <protection/>
    </xf>
    <xf numFmtId="0" fontId="15" fillId="0" borderId="59" xfId="0" applyFont="1" applyFill="1" applyBorder="1" applyAlignment="1" applyProtection="1">
      <alignment horizontal="left" vertical="center"/>
      <protection hidden="1"/>
    </xf>
    <xf numFmtId="0" fontId="15" fillId="0" borderId="60" xfId="0" applyFont="1" applyFill="1" applyBorder="1" applyAlignment="1" applyProtection="1">
      <alignment horizontal="left" vertical="center"/>
      <protection hidden="1"/>
    </xf>
    <xf numFmtId="0" fontId="15" fillId="0" borderId="61" xfId="0" applyFont="1" applyFill="1" applyBorder="1" applyAlignment="1" applyProtection="1">
      <alignment horizontal="left" vertical="center"/>
      <protection hidden="1"/>
    </xf>
    <xf numFmtId="0" fontId="15" fillId="0" borderId="65" xfId="0" applyFont="1" applyFill="1" applyBorder="1" applyAlignment="1" applyProtection="1">
      <alignment horizontal="left" vertical="center" wrapText="1"/>
      <protection hidden="1"/>
    </xf>
    <xf numFmtId="0" fontId="15" fillId="0" borderId="66" xfId="0" applyFont="1" applyFill="1" applyBorder="1" applyAlignment="1" applyProtection="1">
      <alignment horizontal="left" vertical="center" wrapText="1"/>
      <protection hidden="1"/>
    </xf>
    <xf numFmtId="0" fontId="15" fillId="0" borderId="67" xfId="0" applyFont="1" applyFill="1" applyBorder="1" applyAlignment="1" applyProtection="1">
      <alignment horizontal="left" vertical="center" wrapText="1"/>
      <protection hidden="1"/>
    </xf>
    <xf numFmtId="0" fontId="15" fillId="0" borderId="57" xfId="0" applyFont="1" applyFill="1" applyBorder="1" applyAlignment="1" applyProtection="1">
      <alignment horizontal="left" vertical="center" wrapText="1"/>
      <protection hidden="1"/>
    </xf>
    <xf numFmtId="0" fontId="15" fillId="0" borderId="58" xfId="0" applyFont="1" applyFill="1" applyBorder="1" applyAlignment="1" applyProtection="1">
      <alignment horizontal="left" vertical="center" wrapText="1"/>
      <protection hidden="1"/>
    </xf>
    <xf numFmtId="0" fontId="15" fillId="0" borderId="68" xfId="0" applyFont="1" applyFill="1" applyBorder="1" applyAlignment="1" applyProtection="1">
      <alignment horizontal="left" vertical="center" wrapText="1"/>
      <protection hidden="1"/>
    </xf>
    <xf numFmtId="0" fontId="15" fillId="0" borderId="69" xfId="0" applyFont="1" applyFill="1" applyBorder="1" applyAlignment="1" applyProtection="1">
      <alignment horizontal="left" vertical="center" wrapText="1"/>
      <protection hidden="1"/>
    </xf>
    <xf numFmtId="0" fontId="15" fillId="0" borderId="70" xfId="0" applyFont="1" applyFill="1" applyBorder="1" applyAlignment="1" applyProtection="1">
      <alignment horizontal="left" vertical="center" wrapText="1"/>
      <protection hidden="1"/>
    </xf>
    <xf numFmtId="0" fontId="15" fillId="0" borderId="71"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twoCellAnchor editAs="oneCell">
    <xdr:from>
      <xdr:col>3</xdr:col>
      <xdr:colOff>19050</xdr:colOff>
      <xdr:row>2</xdr:row>
      <xdr:rowOff>0</xdr:rowOff>
    </xdr:from>
    <xdr:to>
      <xdr:col>3</xdr:col>
      <xdr:colOff>1714500</xdr:colOff>
      <xdr:row>2</xdr:row>
      <xdr:rowOff>247650</xdr:rowOff>
    </xdr:to>
    <xdr:pic>
      <xdr:nvPicPr>
        <xdr:cNvPr id="2" name="ComboBox1"/>
        <xdr:cNvPicPr preferRelativeResize="1">
          <a:picLocks noChangeAspect="1"/>
        </xdr:cNvPicPr>
      </xdr:nvPicPr>
      <xdr:blipFill>
        <a:blip r:embed="rId2"/>
        <a:stretch>
          <a:fillRect/>
        </a:stretch>
      </xdr:blipFill>
      <xdr:spPr>
        <a:xfrm>
          <a:off x="4219575" y="885825"/>
          <a:ext cx="16954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21" t="s">
        <v>62</v>
      </c>
      <c r="B1" s="121"/>
      <c r="C1" s="121"/>
      <c r="D1" s="121"/>
      <c r="E1" s="121"/>
      <c r="F1" s="121"/>
      <c r="G1" s="121"/>
      <c r="H1" s="121"/>
      <c r="I1" s="121"/>
      <c r="O1" s="2"/>
    </row>
    <row r="2" spans="1:9" ht="27.75" customHeight="1">
      <c r="A2" s="122" t="s">
        <v>3</v>
      </c>
      <c r="B2" s="122"/>
      <c r="C2" s="122"/>
      <c r="D2" s="122"/>
      <c r="E2" s="122"/>
      <c r="F2" s="122"/>
      <c r="G2" s="122"/>
      <c r="H2" s="122"/>
      <c r="I2" s="122"/>
    </row>
    <row r="3" spans="1:9" ht="11.25" customHeight="1">
      <c r="A3" s="123" t="s">
        <v>11</v>
      </c>
      <c r="B3" s="123"/>
      <c r="C3" s="123"/>
      <c r="D3" s="123"/>
      <c r="E3" s="123"/>
      <c r="F3" s="123"/>
      <c r="G3" s="123"/>
      <c r="H3" s="123"/>
      <c r="I3" s="123"/>
    </row>
    <row r="4" spans="1:9" ht="40.5" customHeight="1">
      <c r="A4" s="124" t="s">
        <v>70</v>
      </c>
      <c r="B4" s="125"/>
      <c r="C4" s="125"/>
      <c r="D4" s="125"/>
      <c r="E4" s="125"/>
      <c r="F4" s="125"/>
      <c r="G4" s="125"/>
      <c r="H4" s="125"/>
      <c r="I4" s="125"/>
    </row>
    <row r="5" spans="1:23" ht="15">
      <c r="A5" s="126" t="s">
        <v>18</v>
      </c>
      <c r="B5" s="127"/>
      <c r="C5" s="127"/>
      <c r="D5" s="127"/>
      <c r="E5" s="127"/>
      <c r="F5" s="127"/>
      <c r="G5" s="127"/>
      <c r="H5" s="127"/>
      <c r="I5" s="127"/>
      <c r="J5" s="33"/>
      <c r="K5" s="15"/>
      <c r="L5" s="15"/>
      <c r="M5" s="15"/>
      <c r="N5" s="15"/>
      <c r="R5" s="1"/>
      <c r="S5" s="1"/>
      <c r="T5" s="1"/>
      <c r="U5" s="1"/>
      <c r="V5" s="1"/>
      <c r="W5" s="1"/>
    </row>
    <row r="6" spans="1:23" ht="58.5" customHeight="1" hidden="1">
      <c r="A6" s="117" t="s">
        <v>50</v>
      </c>
      <c r="B6" s="118"/>
      <c r="C6" s="118"/>
      <c r="D6" s="118"/>
      <c r="E6" s="118"/>
      <c r="F6" s="118"/>
      <c r="G6" s="119"/>
      <c r="H6" s="117" t="s">
        <v>51</v>
      </c>
      <c r="I6" s="120"/>
      <c r="J6" s="40"/>
      <c r="K6" s="40"/>
      <c r="L6" s="38"/>
      <c r="M6" s="38"/>
      <c r="N6" s="38"/>
      <c r="R6" s="1"/>
      <c r="S6" s="1"/>
      <c r="T6" s="1"/>
      <c r="U6" s="1"/>
      <c r="V6" s="1"/>
      <c r="W6" s="1"/>
    </row>
    <row r="7" spans="1:28" ht="15" hidden="1">
      <c r="A7" s="128" t="s">
        <v>15</v>
      </c>
      <c r="B7" s="128"/>
      <c r="C7" s="128"/>
      <c r="D7" s="128"/>
      <c r="E7" s="128"/>
      <c r="F7" s="128"/>
      <c r="G7" s="128"/>
      <c r="H7" s="129">
        <v>0.2</v>
      </c>
      <c r="I7" s="129"/>
      <c r="J7" s="55"/>
      <c r="K7" s="32"/>
      <c r="L7" s="32"/>
      <c r="M7" s="32"/>
      <c r="N7" s="32"/>
      <c r="O7" s="32"/>
      <c r="P7" s="2"/>
      <c r="Q7" s="2"/>
      <c r="S7" s="16"/>
      <c r="T7" s="16"/>
      <c r="U7" s="16"/>
      <c r="V7" s="16"/>
      <c r="W7" s="17"/>
      <c r="X7" s="1"/>
      <c r="Y7" s="1"/>
      <c r="AA7" s="1" t="s">
        <v>2</v>
      </c>
      <c r="AB7" s="26" t="s">
        <v>0</v>
      </c>
    </row>
    <row r="8" spans="1:28" ht="15">
      <c r="A8" s="128" t="s">
        <v>4</v>
      </c>
      <c r="B8" s="128"/>
      <c r="C8" s="128"/>
      <c r="D8" s="128"/>
      <c r="E8" s="128"/>
      <c r="F8" s="128"/>
      <c r="G8" s="128"/>
      <c r="H8" s="130">
        <v>1000000</v>
      </c>
      <c r="I8" s="130"/>
      <c r="J8" s="55"/>
      <c r="K8" s="32"/>
      <c r="L8" s="32"/>
      <c r="M8" s="32"/>
      <c r="N8" s="32"/>
      <c r="O8" s="32"/>
      <c r="P8" s="2"/>
      <c r="Q8" s="2"/>
      <c r="W8" s="18"/>
      <c r="X8" s="1"/>
      <c r="Y8" s="1"/>
      <c r="AA8" s="2" t="s">
        <v>14</v>
      </c>
      <c r="AB8" s="26" t="s">
        <v>1</v>
      </c>
    </row>
    <row r="9" spans="1:25" ht="15">
      <c r="A9" s="131" t="s">
        <v>12</v>
      </c>
      <c r="B9" s="131"/>
      <c r="C9" s="131"/>
      <c r="D9" s="131"/>
      <c r="E9" s="131"/>
      <c r="F9" s="131"/>
      <c r="G9" s="131"/>
      <c r="H9" s="132">
        <v>12</v>
      </c>
      <c r="I9" s="132"/>
      <c r="J9" s="55"/>
      <c r="K9" s="32"/>
      <c r="L9" s="32"/>
      <c r="M9" s="32"/>
      <c r="N9" s="32"/>
      <c r="O9" s="32"/>
      <c r="P9" s="2"/>
      <c r="Q9" s="2"/>
      <c r="S9" s="19"/>
      <c r="T9" s="19"/>
      <c r="U9" s="19"/>
      <c r="V9" s="19"/>
      <c r="W9" s="18"/>
      <c r="X9" s="1"/>
      <c r="Y9" s="1"/>
    </row>
    <row r="10" spans="1:25" ht="15">
      <c r="A10" s="133" t="s">
        <v>17</v>
      </c>
      <c r="B10" s="134"/>
      <c r="C10" s="134"/>
      <c r="D10" s="134"/>
      <c r="E10" s="134"/>
      <c r="F10" s="134"/>
      <c r="G10" s="135"/>
      <c r="H10" s="136">
        <v>21.5</v>
      </c>
      <c r="I10" s="136"/>
      <c r="J10" s="55"/>
      <c r="K10" s="32"/>
      <c r="L10" s="32"/>
      <c r="M10" s="32"/>
      <c r="N10" s="32"/>
      <c r="O10" s="32"/>
      <c r="P10" s="2"/>
      <c r="Q10" s="2"/>
      <c r="S10" s="19"/>
      <c r="T10" s="19"/>
      <c r="U10" s="19"/>
      <c r="V10" s="19"/>
      <c r="W10" s="25"/>
      <c r="X10" s="1"/>
      <c r="Y10" s="1"/>
    </row>
    <row r="11" spans="1:28" ht="15" hidden="1">
      <c r="A11" s="133" t="s">
        <v>66</v>
      </c>
      <c r="B11" s="134"/>
      <c r="C11" s="134"/>
      <c r="D11" s="134"/>
      <c r="E11" s="134"/>
      <c r="F11" s="134"/>
      <c r="G11" s="135"/>
      <c r="H11" s="137" t="s">
        <v>68</v>
      </c>
      <c r="I11" s="138"/>
      <c r="J11" s="55"/>
      <c r="K11" s="32"/>
      <c r="L11" s="32"/>
      <c r="M11" s="32"/>
      <c r="N11" s="32"/>
      <c r="O11" s="32"/>
      <c r="P11" s="2"/>
      <c r="Q11" s="2"/>
      <c r="S11" s="19"/>
      <c r="T11" s="19"/>
      <c r="U11" s="19"/>
      <c r="V11" s="19"/>
      <c r="W11" s="25"/>
      <c r="X11" s="1"/>
      <c r="Y11" s="1"/>
      <c r="AB11" s="54" t="s">
        <v>67</v>
      </c>
    </row>
    <row r="12" spans="1:28" ht="24" customHeight="1">
      <c r="A12" s="133" t="s">
        <v>13</v>
      </c>
      <c r="B12" s="134"/>
      <c r="C12" s="134"/>
      <c r="D12" s="134"/>
      <c r="E12" s="134"/>
      <c r="F12" s="134"/>
      <c r="G12" s="135"/>
      <c r="H12" s="139">
        <v>2</v>
      </c>
      <c r="I12" s="139"/>
      <c r="J12" s="140"/>
      <c r="K12" s="141"/>
      <c r="L12" s="141"/>
      <c r="M12" s="141"/>
      <c r="N12" s="141"/>
      <c r="O12" s="141"/>
      <c r="R12" s="1"/>
      <c r="S12" s="1"/>
      <c r="T12" s="1"/>
      <c r="U12" s="1"/>
      <c r="V12" s="1"/>
      <c r="W12" s="20"/>
      <c r="X12" s="1"/>
      <c r="Y12" s="1"/>
      <c r="AA12" s="51"/>
      <c r="AB12" s="54" t="s">
        <v>68</v>
      </c>
    </row>
    <row r="13" spans="1:25" ht="15" hidden="1">
      <c r="A13" s="133" t="str">
        <f>CONCATENATE("Месячный платеж по кредиту, ",L17)</f>
        <v>Месячный платеж по кредиту, </v>
      </c>
      <c r="B13" s="134"/>
      <c r="C13" s="134"/>
      <c r="D13" s="134"/>
      <c r="E13" s="134"/>
      <c r="F13" s="134"/>
      <c r="G13" s="44"/>
      <c r="H13" s="142">
        <f>IF(data=1,sumkred/strok,sumkred*PROC/100/((1-POWER(1+PROC/1200,-strok))*12))</f>
        <v>93353.90958760194</v>
      </c>
      <c r="I13" s="143"/>
      <c r="J13" s="35"/>
      <c r="K13" s="27"/>
      <c r="L13" s="121"/>
      <c r="M13" s="121"/>
      <c r="N13" s="121"/>
      <c r="O13" s="37"/>
      <c r="P13" s="28"/>
      <c r="Q13" s="28"/>
      <c r="R13" s="1"/>
      <c r="S13" s="1"/>
      <c r="T13" s="1"/>
      <c r="U13" s="1"/>
      <c r="V13" s="1"/>
      <c r="W13" s="20"/>
      <c r="X13" s="1"/>
      <c r="Y13" s="1"/>
    </row>
    <row r="14" spans="1:27" ht="15">
      <c r="A14" s="147" t="s">
        <v>52</v>
      </c>
      <c r="B14" s="148"/>
      <c r="C14" s="148"/>
      <c r="D14" s="148"/>
      <c r="E14" s="148"/>
      <c r="F14" s="148"/>
      <c r="G14" s="149"/>
      <c r="H14" s="150">
        <v>0.015</v>
      </c>
      <c r="I14" s="150"/>
      <c r="J14" s="140"/>
      <c r="K14" s="141"/>
      <c r="L14" s="141"/>
      <c r="M14" s="141"/>
      <c r="N14" s="141"/>
      <c r="O14" s="141"/>
      <c r="P14" s="28"/>
      <c r="Q14" s="28"/>
      <c r="R14" s="1"/>
      <c r="S14" s="1"/>
      <c r="T14" s="1"/>
      <c r="U14" s="1"/>
      <c r="V14" s="1"/>
      <c r="W14" s="25"/>
      <c r="X14" s="1"/>
      <c r="Y14" s="1"/>
      <c r="AA14" s="52">
        <v>0.005</v>
      </c>
    </row>
    <row r="15" spans="1:27" ht="15" customHeight="1">
      <c r="A15" s="147" t="s">
        <v>63</v>
      </c>
      <c r="B15" s="148"/>
      <c r="C15" s="148"/>
      <c r="D15" s="148"/>
      <c r="E15" s="148"/>
      <c r="F15" s="148"/>
      <c r="G15" s="149"/>
      <c r="H15" s="151">
        <v>0</v>
      </c>
      <c r="I15" s="152"/>
      <c r="J15" s="153"/>
      <c r="K15" s="140"/>
      <c r="L15" s="140"/>
      <c r="M15" s="140"/>
      <c r="N15" s="140"/>
      <c r="O15" s="140"/>
      <c r="P15" s="28"/>
      <c r="Q15" s="28"/>
      <c r="R15" s="1"/>
      <c r="S15" s="1"/>
      <c r="T15" s="1"/>
      <c r="U15" s="1"/>
      <c r="V15" s="1"/>
      <c r="W15" s="25"/>
      <c r="X15" s="1"/>
      <c r="Y15" s="1"/>
      <c r="AA15" s="52">
        <v>0.007</v>
      </c>
    </row>
    <row r="16" spans="1:27" ht="34.5" customHeight="1">
      <c r="A16" s="154" t="s">
        <v>65</v>
      </c>
      <c r="B16" s="155"/>
      <c r="C16" s="155"/>
      <c r="D16" s="155"/>
      <c r="E16" s="155"/>
      <c r="F16" s="155"/>
      <c r="G16" s="156"/>
      <c r="H16" s="157">
        <v>0.01</v>
      </c>
      <c r="I16" s="158"/>
      <c r="J16" s="153"/>
      <c r="K16" s="140"/>
      <c r="L16" s="140"/>
      <c r="M16" s="140"/>
      <c r="N16" s="140"/>
      <c r="O16" s="140"/>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59"/>
      <c r="M17" s="159"/>
      <c r="N17" s="159"/>
      <c r="O17" s="159"/>
      <c r="P17" s="34"/>
      <c r="Q17" s="34"/>
      <c r="R17" s="1"/>
      <c r="S17" s="1"/>
      <c r="T17" s="1"/>
      <c r="U17" s="1"/>
      <c r="V17" s="39" t="s">
        <v>16</v>
      </c>
      <c r="W17" s="22"/>
    </row>
    <row r="18" spans="1:22" ht="12.75" customHeight="1" thickBot="1">
      <c r="A18" s="160" t="s">
        <v>22</v>
      </c>
      <c r="B18" s="144" t="s">
        <v>24</v>
      </c>
      <c r="C18" s="145"/>
      <c r="D18" s="146"/>
      <c r="E18" s="144" t="s">
        <v>25</v>
      </c>
      <c r="F18" s="145"/>
      <c r="G18" s="146"/>
      <c r="H18" s="144" t="s">
        <v>26</v>
      </c>
      <c r="I18" s="145"/>
      <c r="J18" s="146"/>
      <c r="K18" s="144" t="s">
        <v>27</v>
      </c>
      <c r="L18" s="145"/>
      <c r="M18" s="146"/>
      <c r="N18" s="144" t="s">
        <v>28</v>
      </c>
      <c r="O18" s="145"/>
      <c r="P18" s="146"/>
      <c r="Q18" s="144" t="s">
        <v>29</v>
      </c>
      <c r="R18" s="145"/>
      <c r="S18" s="146"/>
      <c r="T18" s="144" t="s">
        <v>30</v>
      </c>
      <c r="U18" s="145"/>
      <c r="V18" s="146"/>
    </row>
    <row r="19" spans="1:22" ht="30.75" thickBot="1">
      <c r="A19" s="16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60" t="s">
        <v>22</v>
      </c>
      <c r="B33" s="48" t="s">
        <v>31</v>
      </c>
      <c r="C33" s="49"/>
      <c r="D33" s="50"/>
      <c r="E33" s="144" t="s">
        <v>32</v>
      </c>
      <c r="F33" s="145"/>
      <c r="G33" s="146"/>
      <c r="H33" s="144" t="s">
        <v>33</v>
      </c>
      <c r="I33" s="145"/>
      <c r="J33" s="146"/>
      <c r="K33" s="144" t="s">
        <v>34</v>
      </c>
      <c r="L33" s="145"/>
      <c r="M33" s="146"/>
      <c r="N33" s="144" t="s">
        <v>35</v>
      </c>
      <c r="O33" s="145"/>
      <c r="P33" s="146"/>
      <c r="Q33" s="144" t="s">
        <v>36</v>
      </c>
      <c r="R33" s="145"/>
      <c r="S33" s="146"/>
      <c r="T33" s="144" t="s">
        <v>37</v>
      </c>
      <c r="U33" s="145"/>
      <c r="V33" s="146"/>
    </row>
    <row r="34" spans="1:22" ht="30.75" hidden="1" thickBot="1">
      <c r="A34" s="16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60" t="s">
        <v>22</v>
      </c>
      <c r="B48" s="144" t="s">
        <v>38</v>
      </c>
      <c r="C48" s="145"/>
      <c r="D48" s="146"/>
      <c r="E48" s="144" t="s">
        <v>39</v>
      </c>
      <c r="F48" s="145"/>
      <c r="G48" s="146"/>
      <c r="H48" s="144" t="s">
        <v>40</v>
      </c>
      <c r="I48" s="145"/>
      <c r="J48" s="146"/>
      <c r="K48" s="144" t="s">
        <v>41</v>
      </c>
      <c r="L48" s="145"/>
      <c r="M48" s="146"/>
      <c r="N48" s="144" t="s">
        <v>42</v>
      </c>
      <c r="O48" s="145"/>
      <c r="P48" s="146"/>
      <c r="Q48" s="48" t="s">
        <v>43</v>
      </c>
      <c r="R48" s="49"/>
      <c r="S48" s="50"/>
      <c r="T48" s="144" t="s">
        <v>44</v>
      </c>
      <c r="U48" s="145"/>
      <c r="V48" s="146"/>
      <c r="X48" s="13"/>
      <c r="Y48" s="13"/>
      <c r="Z48" s="13"/>
      <c r="AA48" s="13"/>
      <c r="AB48" s="13"/>
      <c r="AC48" s="13"/>
      <c r="AD48" s="13"/>
      <c r="AE48" s="13"/>
      <c r="AF48" s="13"/>
      <c r="AG48" s="13"/>
      <c r="AH48" s="13"/>
      <c r="AI48" s="13"/>
      <c r="AJ48" s="13"/>
    </row>
    <row r="49" spans="1:36" ht="30.75" hidden="1" thickBot="1">
      <c r="A49" s="16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62" t="s">
        <v>64</v>
      </c>
      <c r="B64" s="162"/>
      <c r="C64" s="162"/>
      <c r="D64" s="162"/>
      <c r="E64" s="162"/>
      <c r="F64" s="162"/>
      <c r="G64" s="162"/>
      <c r="H64" s="162"/>
      <c r="I64" s="45">
        <f>sumkred*H14+H15+sumkred*H16+C32+F32+I32+L32+O32+R32+U32+C47+F47+I47+L47+O47+R47+U47+C62+F62+I62+L62+O62+R62+U62</f>
        <v>161520.43062813018</v>
      </c>
      <c r="J64" s="46"/>
      <c r="K64" s="46"/>
    </row>
    <row r="65" spans="1:11" ht="29.25" customHeight="1">
      <c r="A65" s="162" t="s">
        <v>5</v>
      </c>
      <c r="B65" s="162"/>
      <c r="C65" s="162"/>
      <c r="D65" s="162"/>
      <c r="E65" s="162"/>
      <c r="F65" s="162"/>
      <c r="G65" s="162"/>
      <c r="H65" s="162"/>
      <c r="I65" s="45">
        <f>sumkred*H14+H15+sumkred*H16+D32+G32+J32+M32+P32+S32+V32+D47+G47+J47+M47+P47+S47+V47+D62+G62+J62+M62+P62+S62+V62</f>
        <v>1161520.43062813</v>
      </c>
      <c r="J65" s="46"/>
      <c r="K65" s="46"/>
    </row>
    <row r="66" spans="1:11" ht="25.5" customHeight="1">
      <c r="A66" s="163" t="s">
        <v>48</v>
      </c>
      <c r="B66" s="163"/>
      <c r="C66" s="163"/>
      <c r="D66" s="163"/>
      <c r="E66" s="163"/>
      <c r="F66" s="163"/>
      <c r="G66" s="163"/>
      <c r="H66" s="163"/>
      <c r="I66" s="47">
        <f>_XLL.ЧИСТВНДОХ(C76:C316,B76:B316)</f>
        <v>0.2923716366291046</v>
      </c>
      <c r="J66" s="46"/>
      <c r="K66" s="46"/>
    </row>
    <row r="67" spans="1:11" ht="45.75" customHeight="1">
      <c r="A67" s="162" t="s">
        <v>6</v>
      </c>
      <c r="B67" s="162"/>
      <c r="C67" s="162"/>
      <c r="D67" s="162"/>
      <c r="E67" s="162"/>
      <c r="F67" s="162"/>
      <c r="G67" s="162"/>
      <c r="H67" s="162"/>
      <c r="I67" s="162"/>
      <c r="J67" s="164"/>
      <c r="K67" s="164"/>
    </row>
    <row r="68" spans="1:11" ht="63" customHeight="1">
      <c r="A68" s="165" t="s">
        <v>7</v>
      </c>
      <c r="B68" s="165"/>
      <c r="C68" s="165"/>
      <c r="D68" s="165"/>
      <c r="E68" s="165"/>
      <c r="F68" s="165"/>
      <c r="G68" s="165"/>
      <c r="H68" s="165"/>
      <c r="I68" s="165"/>
      <c r="J68" s="165"/>
      <c r="K68" s="165"/>
    </row>
    <row r="69" spans="1:11" ht="48" customHeight="1">
      <c r="A69" s="162" t="s">
        <v>8</v>
      </c>
      <c r="B69" s="162"/>
      <c r="C69" s="162"/>
      <c r="D69" s="162"/>
      <c r="E69" s="162"/>
      <c r="F69" s="162"/>
      <c r="G69" s="162"/>
      <c r="H69" s="162"/>
      <c r="I69" s="162"/>
      <c r="J69" s="162"/>
      <c r="K69" s="162"/>
    </row>
    <row r="70" ht="15" customHeight="1"/>
    <row r="71" spans="1:5" ht="33.75" customHeight="1">
      <c r="A71" s="166" t="s">
        <v>9</v>
      </c>
      <c r="B71" s="166"/>
      <c r="C71" s="167">
        <f ca="1">TODAY()</f>
        <v>44092</v>
      </c>
      <c r="D71" s="167">
        <f ca="1">TODAY()</f>
        <v>44092</v>
      </c>
      <c r="E71" s="167">
        <f ca="1">TODAY()</f>
        <v>44092</v>
      </c>
    </row>
    <row r="72" ht="15"/>
    <row r="73" spans="1:5" ht="30" customHeight="1">
      <c r="A73" s="168" t="s">
        <v>10</v>
      </c>
      <c r="B73" s="168"/>
      <c r="C73" s="169"/>
      <c r="D73" s="169"/>
      <c r="E73" s="169"/>
    </row>
    <row r="74" spans="1:5" ht="15.75" customHeight="1">
      <c r="A74" s="168"/>
      <c r="B74" s="168"/>
      <c r="C74" s="166" t="s">
        <v>49</v>
      </c>
      <c r="D74" s="166"/>
      <c r="E74" s="166"/>
    </row>
    <row r="75" ht="15"/>
    <row r="76" spans="2:3" ht="15" hidden="1">
      <c r="B76" s="41">
        <f ca="1">TODAY()</f>
        <v>44092</v>
      </c>
      <c r="C76" s="2">
        <f>-sumkred+sumkred*H14+H15+sumkred*H16</f>
        <v>-975000</v>
      </c>
    </row>
    <row r="77" spans="1:4" ht="15" hidden="1">
      <c r="A77" s="4">
        <v>1</v>
      </c>
      <c r="B77" s="42">
        <f>_XLL.ДАТАМЕС(B76,1)</f>
        <v>44122</v>
      </c>
      <c r="C77" s="43">
        <f aca="true" t="shared" si="63" ref="C77:C88">D20</f>
        <v>17916.666666666664</v>
      </c>
      <c r="D77" s="24">
        <f>C77-C78</f>
        <v>-75437.24292093527</v>
      </c>
    </row>
    <row r="78" spans="1:4" ht="15" hidden="1">
      <c r="A78" s="4">
        <v>2</v>
      </c>
      <c r="B78" s="42">
        <f>_XLL.ДАТАМЕС(B77,1)</f>
        <v>44153</v>
      </c>
      <c r="C78" s="43">
        <f t="shared" si="63"/>
        <v>93353.90958760194</v>
      </c>
      <c r="D78" s="24">
        <f aca="true" t="shared" si="64" ref="D78:D141">C78-C79</f>
        <v>0</v>
      </c>
    </row>
    <row r="79" spans="1:4" ht="15" hidden="1">
      <c r="A79" s="4">
        <v>3</v>
      </c>
      <c r="B79" s="42">
        <f aca="true" t="shared" si="65" ref="B79:B142">_XLL.ДАТАМЕС(B78,1)</f>
        <v>44183</v>
      </c>
      <c r="C79" s="43">
        <f t="shared" si="63"/>
        <v>93353.90958760194</v>
      </c>
      <c r="D79" s="24">
        <f t="shared" si="64"/>
        <v>0</v>
      </c>
    </row>
    <row r="80" spans="1:4" ht="15" hidden="1">
      <c r="A80" s="4">
        <v>4</v>
      </c>
      <c r="B80" s="42">
        <f t="shared" si="65"/>
        <v>44214</v>
      </c>
      <c r="C80" s="43">
        <f t="shared" si="63"/>
        <v>93353.90958760194</v>
      </c>
      <c r="D80" s="24">
        <f t="shared" si="64"/>
        <v>0</v>
      </c>
    </row>
    <row r="81" spans="1:4" ht="15" hidden="1">
      <c r="A81" s="4">
        <v>5</v>
      </c>
      <c r="B81" s="42">
        <f t="shared" si="65"/>
        <v>44245</v>
      </c>
      <c r="C81" s="43">
        <f t="shared" si="63"/>
        <v>93353.90958760194</v>
      </c>
      <c r="D81" s="24">
        <f t="shared" si="64"/>
        <v>0</v>
      </c>
    </row>
    <row r="82" spans="1:4" ht="15" hidden="1">
      <c r="A82" s="4">
        <v>6</v>
      </c>
      <c r="B82" s="42">
        <f t="shared" si="65"/>
        <v>44273</v>
      </c>
      <c r="C82" s="43">
        <f t="shared" si="63"/>
        <v>93353.90958760194</v>
      </c>
      <c r="D82" s="24">
        <f t="shared" si="64"/>
        <v>0</v>
      </c>
    </row>
    <row r="83" spans="1:4" ht="15" hidden="1">
      <c r="A83" s="4">
        <v>7</v>
      </c>
      <c r="B83" s="42">
        <f t="shared" si="65"/>
        <v>44304</v>
      </c>
      <c r="C83" s="43">
        <f t="shared" si="63"/>
        <v>93353.90958760194</v>
      </c>
      <c r="D83" s="24">
        <f t="shared" si="64"/>
        <v>0</v>
      </c>
    </row>
    <row r="84" spans="1:4" ht="15" hidden="1">
      <c r="A84" s="4">
        <v>8</v>
      </c>
      <c r="B84" s="42">
        <f t="shared" si="65"/>
        <v>44334</v>
      </c>
      <c r="C84" s="43">
        <f t="shared" si="63"/>
        <v>93353.90958760194</v>
      </c>
      <c r="D84" s="24">
        <f t="shared" si="64"/>
        <v>0</v>
      </c>
    </row>
    <row r="85" spans="1:4" ht="15" hidden="1">
      <c r="A85" s="4">
        <v>9</v>
      </c>
      <c r="B85" s="42">
        <f t="shared" si="65"/>
        <v>44365</v>
      </c>
      <c r="C85" s="43">
        <f t="shared" si="63"/>
        <v>93353.90958760194</v>
      </c>
      <c r="D85" s="24">
        <f t="shared" si="64"/>
        <v>0</v>
      </c>
    </row>
    <row r="86" spans="1:4" ht="15" hidden="1">
      <c r="A86" s="4">
        <v>10</v>
      </c>
      <c r="B86" s="42">
        <f t="shared" si="65"/>
        <v>44395</v>
      </c>
      <c r="C86" s="43">
        <f t="shared" si="63"/>
        <v>93353.90958760194</v>
      </c>
      <c r="D86" s="24">
        <f t="shared" si="64"/>
        <v>0</v>
      </c>
    </row>
    <row r="87" spans="1:4" ht="15" hidden="1">
      <c r="A87" s="4">
        <v>11</v>
      </c>
      <c r="B87" s="42">
        <f t="shared" si="65"/>
        <v>44426</v>
      </c>
      <c r="C87" s="43">
        <f t="shared" si="63"/>
        <v>93353.90958760194</v>
      </c>
      <c r="D87" s="24">
        <f t="shared" si="64"/>
        <v>-91710.75849784217</v>
      </c>
    </row>
    <row r="88" spans="1:4" ht="15" hidden="1">
      <c r="A88" s="4">
        <v>12</v>
      </c>
      <c r="B88" s="42">
        <f t="shared" si="65"/>
        <v>44457</v>
      </c>
      <c r="C88" s="43">
        <f t="shared" si="63"/>
        <v>185064.6680854441</v>
      </c>
      <c r="D88" s="24">
        <f t="shared" si="64"/>
        <v>185064.6680854441</v>
      </c>
    </row>
    <row r="89" spans="1:4" ht="15" hidden="1">
      <c r="A89" s="2">
        <v>13</v>
      </c>
      <c r="B89" s="41">
        <f t="shared" si="65"/>
        <v>44487</v>
      </c>
      <c r="C89" s="24">
        <f aca="true" t="shared" si="66" ref="C89:C100">G20</f>
        <v>0</v>
      </c>
      <c r="D89" s="24">
        <f t="shared" si="64"/>
        <v>0</v>
      </c>
    </row>
    <row r="90" spans="1:4" ht="15" hidden="1">
      <c r="A90" s="2">
        <v>14</v>
      </c>
      <c r="B90" s="41">
        <f t="shared" si="65"/>
        <v>44518</v>
      </c>
      <c r="C90" s="24">
        <f t="shared" si="66"/>
        <v>0</v>
      </c>
      <c r="D90" s="24">
        <f t="shared" si="64"/>
        <v>0</v>
      </c>
    </row>
    <row r="91" spans="1:4" ht="15" hidden="1">
      <c r="A91" s="2">
        <v>15</v>
      </c>
      <c r="B91" s="41">
        <f t="shared" si="65"/>
        <v>44548</v>
      </c>
      <c r="C91" s="24">
        <f t="shared" si="66"/>
        <v>0</v>
      </c>
      <c r="D91" s="24">
        <f t="shared" si="64"/>
        <v>0</v>
      </c>
    </row>
    <row r="92" spans="1:4" ht="15" hidden="1">
      <c r="A92" s="2">
        <v>16</v>
      </c>
      <c r="B92" s="41">
        <f t="shared" si="65"/>
        <v>44579</v>
      </c>
      <c r="C92" s="24">
        <f t="shared" si="66"/>
        <v>0</v>
      </c>
      <c r="D92" s="24">
        <f t="shared" si="64"/>
        <v>0</v>
      </c>
    </row>
    <row r="93" spans="1:4" ht="15" hidden="1">
      <c r="A93" s="2">
        <v>17</v>
      </c>
      <c r="B93" s="41">
        <f t="shared" si="65"/>
        <v>44610</v>
      </c>
      <c r="C93" s="24">
        <f t="shared" si="66"/>
        <v>0</v>
      </c>
      <c r="D93" s="24">
        <f t="shared" si="64"/>
        <v>0</v>
      </c>
    </row>
    <row r="94" spans="1:4" ht="15" hidden="1">
      <c r="A94" s="2">
        <v>18</v>
      </c>
      <c r="B94" s="41">
        <f t="shared" si="65"/>
        <v>44638</v>
      </c>
      <c r="C94" s="24">
        <f t="shared" si="66"/>
        <v>0</v>
      </c>
      <c r="D94" s="24">
        <f t="shared" si="64"/>
        <v>0</v>
      </c>
    </row>
    <row r="95" spans="1:4" ht="15" hidden="1">
      <c r="A95" s="2">
        <v>19</v>
      </c>
      <c r="B95" s="41">
        <f t="shared" si="65"/>
        <v>44669</v>
      </c>
      <c r="C95" s="24">
        <f t="shared" si="66"/>
        <v>0</v>
      </c>
      <c r="D95" s="24">
        <f t="shared" si="64"/>
        <v>0</v>
      </c>
    </row>
    <row r="96" spans="1:4" ht="15" hidden="1">
      <c r="A96" s="2">
        <v>20</v>
      </c>
      <c r="B96" s="41">
        <f t="shared" si="65"/>
        <v>44699</v>
      </c>
      <c r="C96" s="24">
        <f t="shared" si="66"/>
        <v>0</v>
      </c>
      <c r="D96" s="24">
        <f t="shared" si="64"/>
        <v>0</v>
      </c>
    </row>
    <row r="97" spans="1:4" ht="15" hidden="1">
      <c r="A97" s="2">
        <v>21</v>
      </c>
      <c r="B97" s="41">
        <f t="shared" si="65"/>
        <v>44730</v>
      </c>
      <c r="C97" s="24">
        <f t="shared" si="66"/>
        <v>0</v>
      </c>
      <c r="D97" s="24">
        <f t="shared" si="64"/>
        <v>0</v>
      </c>
    </row>
    <row r="98" spans="1:4" ht="15" hidden="1">
      <c r="A98" s="2">
        <v>22</v>
      </c>
      <c r="B98" s="41">
        <f t="shared" si="65"/>
        <v>44760</v>
      </c>
      <c r="C98" s="24">
        <f t="shared" si="66"/>
        <v>0</v>
      </c>
      <c r="D98" s="24">
        <f t="shared" si="64"/>
        <v>0</v>
      </c>
    </row>
    <row r="99" spans="1:4" ht="15" hidden="1">
      <c r="A99" s="2">
        <v>23</v>
      </c>
      <c r="B99" s="41">
        <f t="shared" si="65"/>
        <v>44791</v>
      </c>
      <c r="C99" s="24">
        <f t="shared" si="66"/>
        <v>0</v>
      </c>
      <c r="D99" s="24">
        <f t="shared" si="64"/>
        <v>0</v>
      </c>
    </row>
    <row r="100" spans="1:4" ht="15" hidden="1">
      <c r="A100" s="2">
        <v>24</v>
      </c>
      <c r="B100" s="41">
        <f t="shared" si="65"/>
        <v>44822</v>
      </c>
      <c r="C100" s="24">
        <f t="shared" si="66"/>
        <v>0</v>
      </c>
      <c r="D100" s="24">
        <f t="shared" si="64"/>
        <v>0</v>
      </c>
    </row>
    <row r="101" spans="1:4" ht="15" hidden="1">
      <c r="A101" s="2">
        <v>25</v>
      </c>
      <c r="B101" s="41">
        <f t="shared" si="65"/>
        <v>44852</v>
      </c>
      <c r="C101" s="24">
        <f aca="true" t="shared" si="67" ref="C101:C112">J20</f>
        <v>0</v>
      </c>
      <c r="D101" s="24">
        <f t="shared" si="64"/>
        <v>0</v>
      </c>
    </row>
    <row r="102" spans="1:4" ht="15" hidden="1">
      <c r="A102" s="2">
        <v>26</v>
      </c>
      <c r="B102" s="41">
        <f t="shared" si="65"/>
        <v>44883</v>
      </c>
      <c r="C102" s="24">
        <f t="shared" si="67"/>
        <v>0</v>
      </c>
      <c r="D102" s="24">
        <f t="shared" si="64"/>
        <v>0</v>
      </c>
    </row>
    <row r="103" spans="1:4" ht="15" hidden="1">
      <c r="A103" s="2">
        <v>27</v>
      </c>
      <c r="B103" s="41">
        <f t="shared" si="65"/>
        <v>44913</v>
      </c>
      <c r="C103" s="24">
        <f t="shared" si="67"/>
        <v>0</v>
      </c>
      <c r="D103" s="24">
        <f t="shared" si="64"/>
        <v>0</v>
      </c>
    </row>
    <row r="104" spans="1:4" ht="15" hidden="1">
      <c r="A104" s="2">
        <v>28</v>
      </c>
      <c r="B104" s="41">
        <f t="shared" si="65"/>
        <v>44944</v>
      </c>
      <c r="C104" s="24">
        <f t="shared" si="67"/>
        <v>0</v>
      </c>
      <c r="D104" s="24">
        <f t="shared" si="64"/>
        <v>0</v>
      </c>
    </row>
    <row r="105" spans="1:4" ht="15" hidden="1">
      <c r="A105" s="2">
        <v>29</v>
      </c>
      <c r="B105" s="41">
        <f t="shared" si="65"/>
        <v>44975</v>
      </c>
      <c r="C105" s="24">
        <f t="shared" si="67"/>
        <v>0</v>
      </c>
      <c r="D105" s="24">
        <f t="shared" si="64"/>
        <v>0</v>
      </c>
    </row>
    <row r="106" spans="1:4" ht="15" hidden="1">
      <c r="A106" s="2">
        <v>30</v>
      </c>
      <c r="B106" s="41">
        <f t="shared" si="65"/>
        <v>45003</v>
      </c>
      <c r="C106" s="24">
        <f t="shared" si="67"/>
        <v>0</v>
      </c>
      <c r="D106" s="24">
        <f t="shared" si="64"/>
        <v>0</v>
      </c>
    </row>
    <row r="107" spans="1:4" ht="15" hidden="1">
      <c r="A107" s="2">
        <v>31</v>
      </c>
      <c r="B107" s="41">
        <f t="shared" si="65"/>
        <v>45034</v>
      </c>
      <c r="C107" s="24">
        <f t="shared" si="67"/>
        <v>0</v>
      </c>
      <c r="D107" s="24">
        <f t="shared" si="64"/>
        <v>0</v>
      </c>
    </row>
    <row r="108" spans="1:4" ht="15" hidden="1">
      <c r="A108" s="2">
        <v>32</v>
      </c>
      <c r="B108" s="41">
        <f t="shared" si="65"/>
        <v>45064</v>
      </c>
      <c r="C108" s="24">
        <f t="shared" si="67"/>
        <v>0</v>
      </c>
      <c r="D108" s="24">
        <f t="shared" si="64"/>
        <v>0</v>
      </c>
    </row>
    <row r="109" spans="1:4" ht="15" hidden="1">
      <c r="A109" s="2">
        <v>33</v>
      </c>
      <c r="B109" s="41">
        <f t="shared" si="65"/>
        <v>45095</v>
      </c>
      <c r="C109" s="24">
        <f t="shared" si="67"/>
        <v>0</v>
      </c>
      <c r="D109" s="24">
        <f t="shared" si="64"/>
        <v>0</v>
      </c>
    </row>
    <row r="110" spans="1:4" ht="15" hidden="1">
      <c r="A110" s="2">
        <v>34</v>
      </c>
      <c r="B110" s="41">
        <f t="shared" si="65"/>
        <v>45125</v>
      </c>
      <c r="C110" s="24">
        <f t="shared" si="67"/>
        <v>0</v>
      </c>
      <c r="D110" s="24">
        <f t="shared" si="64"/>
        <v>0</v>
      </c>
    </row>
    <row r="111" spans="1:4" ht="15" hidden="1">
      <c r="A111" s="2">
        <v>35</v>
      </c>
      <c r="B111" s="41">
        <f t="shared" si="65"/>
        <v>45156</v>
      </c>
      <c r="C111" s="24">
        <f t="shared" si="67"/>
        <v>0</v>
      </c>
      <c r="D111" s="24">
        <f t="shared" si="64"/>
        <v>0</v>
      </c>
    </row>
    <row r="112" spans="1:4" ht="15" hidden="1">
      <c r="A112" s="2">
        <v>36</v>
      </c>
      <c r="B112" s="41">
        <f t="shared" si="65"/>
        <v>45187</v>
      </c>
      <c r="C112" s="24">
        <f t="shared" si="67"/>
        <v>0</v>
      </c>
      <c r="D112" s="24">
        <f t="shared" si="64"/>
        <v>0</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21" t="s">
        <v>62</v>
      </c>
      <c r="B1" s="121"/>
      <c r="C1" s="121"/>
      <c r="D1" s="121"/>
      <c r="E1" s="121"/>
      <c r="F1" s="121"/>
      <c r="G1" s="121"/>
      <c r="H1" s="121"/>
      <c r="I1" s="121"/>
      <c r="O1" s="2"/>
    </row>
    <row r="2" spans="1:9" ht="27.75" customHeight="1">
      <c r="A2" s="122" t="s">
        <v>3</v>
      </c>
      <c r="B2" s="122"/>
      <c r="C2" s="122"/>
      <c r="D2" s="122"/>
      <c r="E2" s="122"/>
      <c r="F2" s="122"/>
      <c r="G2" s="122"/>
      <c r="H2" s="122"/>
      <c r="I2" s="122"/>
    </row>
    <row r="3" spans="1:9" ht="11.25" customHeight="1">
      <c r="A3" s="123" t="s">
        <v>11</v>
      </c>
      <c r="B3" s="123"/>
      <c r="C3" s="123"/>
      <c r="D3" s="123"/>
      <c r="E3" s="123"/>
      <c r="F3" s="123"/>
      <c r="G3" s="123"/>
      <c r="H3" s="123"/>
      <c r="I3" s="123"/>
    </row>
    <row r="4" spans="1:9" ht="40.5" customHeight="1">
      <c r="A4" s="124" t="s">
        <v>69</v>
      </c>
      <c r="B4" s="125"/>
      <c r="C4" s="125"/>
      <c r="D4" s="125"/>
      <c r="E4" s="125"/>
      <c r="F4" s="125"/>
      <c r="G4" s="125"/>
      <c r="H4" s="125"/>
      <c r="I4" s="125"/>
    </row>
    <row r="5" spans="1:23" ht="15">
      <c r="A5" s="126" t="s">
        <v>18</v>
      </c>
      <c r="B5" s="127"/>
      <c r="C5" s="127"/>
      <c r="D5" s="127"/>
      <c r="E5" s="127"/>
      <c r="F5" s="127"/>
      <c r="G5" s="127"/>
      <c r="H5" s="127"/>
      <c r="I5" s="127"/>
      <c r="J5" s="33"/>
      <c r="K5" s="15"/>
      <c r="L5" s="15"/>
      <c r="M5" s="15"/>
      <c r="N5" s="15"/>
      <c r="R5" s="1"/>
      <c r="S5" s="1"/>
      <c r="T5" s="1"/>
      <c r="U5" s="1"/>
      <c r="V5" s="1"/>
      <c r="W5" s="1"/>
    </row>
    <row r="6" spans="1:23" ht="58.5" customHeight="1" hidden="1">
      <c r="A6" s="117" t="s">
        <v>50</v>
      </c>
      <c r="B6" s="118"/>
      <c r="C6" s="118"/>
      <c r="D6" s="118"/>
      <c r="E6" s="118"/>
      <c r="F6" s="118"/>
      <c r="G6" s="119"/>
      <c r="H6" s="117" t="s">
        <v>51</v>
      </c>
      <c r="I6" s="120"/>
      <c r="J6" s="40"/>
      <c r="K6" s="40"/>
      <c r="L6" s="38"/>
      <c r="M6" s="38"/>
      <c r="N6" s="38"/>
      <c r="R6" s="1"/>
      <c r="S6" s="1"/>
      <c r="T6" s="1"/>
      <c r="U6" s="1"/>
      <c r="V6" s="1"/>
      <c r="W6" s="1"/>
    </row>
    <row r="7" spans="1:28" ht="15" hidden="1">
      <c r="A7" s="128" t="s">
        <v>15</v>
      </c>
      <c r="B7" s="128"/>
      <c r="C7" s="128"/>
      <c r="D7" s="128"/>
      <c r="E7" s="128"/>
      <c r="F7" s="128"/>
      <c r="G7" s="128"/>
      <c r="H7" s="129">
        <v>0.2</v>
      </c>
      <c r="I7" s="129"/>
      <c r="J7" s="36"/>
      <c r="K7" s="32"/>
      <c r="L7" s="32"/>
      <c r="M7" s="32"/>
      <c r="N7" s="32"/>
      <c r="O7" s="32"/>
      <c r="P7" s="2"/>
      <c r="Q7" s="2"/>
      <c r="S7" s="16"/>
      <c r="T7" s="16"/>
      <c r="U7" s="16"/>
      <c r="V7" s="16"/>
      <c r="W7" s="17"/>
      <c r="X7" s="1"/>
      <c r="Y7" s="1"/>
      <c r="AA7" s="1" t="s">
        <v>2</v>
      </c>
      <c r="AB7" s="26" t="s">
        <v>0</v>
      </c>
    </row>
    <row r="8" spans="1:28" ht="15">
      <c r="A8" s="128" t="s">
        <v>4</v>
      </c>
      <c r="B8" s="128"/>
      <c r="C8" s="128"/>
      <c r="D8" s="128"/>
      <c r="E8" s="128"/>
      <c r="F8" s="128"/>
      <c r="G8" s="128"/>
      <c r="H8" s="130">
        <v>1500000</v>
      </c>
      <c r="I8" s="130"/>
      <c r="J8" s="36"/>
      <c r="K8" s="32"/>
      <c r="L8" s="32"/>
      <c r="M8" s="32"/>
      <c r="N8" s="32"/>
      <c r="O8" s="32"/>
      <c r="P8" s="2"/>
      <c r="Q8" s="2"/>
      <c r="W8" s="18"/>
      <c r="X8" s="1"/>
      <c r="Y8" s="1"/>
      <c r="AA8" s="2" t="s">
        <v>14</v>
      </c>
      <c r="AB8" s="26" t="s">
        <v>1</v>
      </c>
    </row>
    <row r="9" spans="1:25" ht="15">
      <c r="A9" s="131" t="s">
        <v>12</v>
      </c>
      <c r="B9" s="131"/>
      <c r="C9" s="131"/>
      <c r="D9" s="131"/>
      <c r="E9" s="131"/>
      <c r="F9" s="131"/>
      <c r="G9" s="131"/>
      <c r="H9" s="132">
        <v>36</v>
      </c>
      <c r="I9" s="132"/>
      <c r="J9" s="36"/>
      <c r="K9" s="32"/>
      <c r="L9" s="32"/>
      <c r="M9" s="32"/>
      <c r="N9" s="32"/>
      <c r="O9" s="32"/>
      <c r="P9" s="2"/>
      <c r="Q9" s="2"/>
      <c r="S9" s="19"/>
      <c r="T9" s="19"/>
      <c r="U9" s="19"/>
      <c r="V9" s="19"/>
      <c r="W9" s="18"/>
      <c r="X9" s="1"/>
      <c r="Y9" s="1"/>
    </row>
    <row r="10" spans="1:25" ht="15">
      <c r="A10" s="133" t="s">
        <v>17</v>
      </c>
      <c r="B10" s="134"/>
      <c r="C10" s="134"/>
      <c r="D10" s="134"/>
      <c r="E10" s="134"/>
      <c r="F10" s="134"/>
      <c r="G10" s="135"/>
      <c r="H10" s="136">
        <v>19.9</v>
      </c>
      <c r="I10" s="136"/>
      <c r="J10" s="36"/>
      <c r="K10" s="32"/>
      <c r="L10" s="32"/>
      <c r="M10" s="32"/>
      <c r="N10" s="32"/>
      <c r="O10" s="32"/>
      <c r="P10" s="2"/>
      <c r="Q10" s="2"/>
      <c r="S10" s="19"/>
      <c r="T10" s="19"/>
      <c r="U10" s="19"/>
      <c r="V10" s="19"/>
      <c r="W10" s="25"/>
      <c r="X10" s="1"/>
      <c r="Y10" s="1"/>
    </row>
    <row r="11" spans="1:28" ht="15" hidden="1">
      <c r="A11" s="133" t="s">
        <v>66</v>
      </c>
      <c r="B11" s="134"/>
      <c r="C11" s="134"/>
      <c r="D11" s="134"/>
      <c r="E11" s="134"/>
      <c r="F11" s="134"/>
      <c r="G11" s="135"/>
      <c r="H11" s="137" t="s">
        <v>68</v>
      </c>
      <c r="I11" s="138"/>
      <c r="J11" s="53"/>
      <c r="K11" s="32"/>
      <c r="L11" s="32"/>
      <c r="M11" s="32"/>
      <c r="N11" s="32"/>
      <c r="O11" s="32"/>
      <c r="P11" s="2"/>
      <c r="Q11" s="2"/>
      <c r="S11" s="19"/>
      <c r="T11" s="19"/>
      <c r="U11" s="19"/>
      <c r="V11" s="19"/>
      <c r="W11" s="25"/>
      <c r="X11" s="1"/>
      <c r="Y11" s="1"/>
      <c r="AB11" s="54" t="s">
        <v>67</v>
      </c>
    </row>
    <row r="12" spans="1:28" ht="24" customHeight="1">
      <c r="A12" s="133" t="s">
        <v>13</v>
      </c>
      <c r="B12" s="134"/>
      <c r="C12" s="134"/>
      <c r="D12" s="134"/>
      <c r="E12" s="134"/>
      <c r="F12" s="134"/>
      <c r="G12" s="135"/>
      <c r="H12" s="139">
        <v>2</v>
      </c>
      <c r="I12" s="139"/>
      <c r="J12" s="140"/>
      <c r="K12" s="141"/>
      <c r="L12" s="141"/>
      <c r="M12" s="141"/>
      <c r="N12" s="141"/>
      <c r="O12" s="141"/>
      <c r="R12" s="1"/>
      <c r="S12" s="1"/>
      <c r="T12" s="1"/>
      <c r="U12" s="1"/>
      <c r="V12" s="1"/>
      <c r="W12" s="20"/>
      <c r="X12" s="1"/>
      <c r="Y12" s="1"/>
      <c r="AA12" s="51"/>
      <c r="AB12" s="54" t="s">
        <v>68</v>
      </c>
    </row>
    <row r="13" spans="1:25" ht="15" hidden="1">
      <c r="A13" s="133" t="str">
        <f>CONCATENATE("Месячный платеж по кредиту, ",L17)</f>
        <v>Месячный платеж по кредиту, </v>
      </c>
      <c r="B13" s="134"/>
      <c r="C13" s="134"/>
      <c r="D13" s="134"/>
      <c r="E13" s="134"/>
      <c r="F13" s="134"/>
      <c r="G13" s="44"/>
      <c r="H13" s="142">
        <f>IF(data=1,sumkred/strok,sumkred*PROC/100/((1-POWER(1+PROC/1200,-strok))*12))</f>
        <v>55668.97543859344</v>
      </c>
      <c r="I13" s="143"/>
      <c r="J13" s="35"/>
      <c r="K13" s="27"/>
      <c r="L13" s="121"/>
      <c r="M13" s="121"/>
      <c r="N13" s="121"/>
      <c r="O13" s="37"/>
      <c r="P13" s="28"/>
      <c r="Q13" s="28"/>
      <c r="R13" s="1"/>
      <c r="S13" s="1"/>
      <c r="T13" s="1"/>
      <c r="U13" s="1"/>
      <c r="V13" s="1"/>
      <c r="W13" s="20"/>
      <c r="X13" s="1"/>
      <c r="Y13" s="1"/>
    </row>
    <row r="14" spans="1:27" ht="15">
      <c r="A14" s="147" t="s">
        <v>52</v>
      </c>
      <c r="B14" s="148"/>
      <c r="C14" s="148"/>
      <c r="D14" s="148"/>
      <c r="E14" s="148"/>
      <c r="F14" s="148"/>
      <c r="G14" s="149"/>
      <c r="H14" s="150">
        <v>0.009</v>
      </c>
      <c r="I14" s="150"/>
      <c r="J14" s="140"/>
      <c r="K14" s="141"/>
      <c r="L14" s="141"/>
      <c r="M14" s="141"/>
      <c r="N14" s="141"/>
      <c r="O14" s="141"/>
      <c r="P14" s="28"/>
      <c r="Q14" s="28"/>
      <c r="R14" s="1"/>
      <c r="S14" s="1"/>
      <c r="T14" s="1"/>
      <c r="U14" s="1"/>
      <c r="V14" s="1"/>
      <c r="W14" s="25"/>
      <c r="X14" s="1"/>
      <c r="Y14" s="1"/>
      <c r="AA14" s="52">
        <v>0.005</v>
      </c>
    </row>
    <row r="15" spans="1:27" ht="15" customHeight="1">
      <c r="A15" s="147" t="s">
        <v>63</v>
      </c>
      <c r="B15" s="148"/>
      <c r="C15" s="148"/>
      <c r="D15" s="148"/>
      <c r="E15" s="148"/>
      <c r="F15" s="148"/>
      <c r="G15" s="149"/>
      <c r="H15" s="151">
        <v>0</v>
      </c>
      <c r="I15" s="152"/>
      <c r="J15" s="153"/>
      <c r="K15" s="140"/>
      <c r="L15" s="140"/>
      <c r="M15" s="140"/>
      <c r="N15" s="140"/>
      <c r="O15" s="140"/>
      <c r="P15" s="28"/>
      <c r="Q15" s="28"/>
      <c r="R15" s="1"/>
      <c r="S15" s="1"/>
      <c r="T15" s="1"/>
      <c r="U15" s="1"/>
      <c r="V15" s="1"/>
      <c r="W15" s="25"/>
      <c r="X15" s="1"/>
      <c r="Y15" s="1"/>
      <c r="AA15" s="52">
        <v>0.007</v>
      </c>
    </row>
    <row r="16" spans="1:27" ht="34.5" customHeight="1">
      <c r="A16" s="154" t="s">
        <v>65</v>
      </c>
      <c r="B16" s="155"/>
      <c r="C16" s="155"/>
      <c r="D16" s="155"/>
      <c r="E16" s="155"/>
      <c r="F16" s="155"/>
      <c r="G16" s="156"/>
      <c r="H16" s="157">
        <v>0.01</v>
      </c>
      <c r="I16" s="158"/>
      <c r="J16" s="153"/>
      <c r="K16" s="140"/>
      <c r="L16" s="140"/>
      <c r="M16" s="140"/>
      <c r="N16" s="140"/>
      <c r="O16" s="140"/>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59"/>
      <c r="M17" s="159"/>
      <c r="N17" s="159"/>
      <c r="O17" s="159"/>
      <c r="P17" s="34"/>
      <c r="Q17" s="34"/>
      <c r="R17" s="1"/>
      <c r="S17" s="1"/>
      <c r="T17" s="1"/>
      <c r="U17" s="1"/>
      <c r="V17" s="39" t="s">
        <v>16</v>
      </c>
      <c r="W17" s="22"/>
    </row>
    <row r="18" spans="1:22" ht="12.75" customHeight="1" thickBot="1">
      <c r="A18" s="160" t="s">
        <v>22</v>
      </c>
      <c r="B18" s="144" t="s">
        <v>24</v>
      </c>
      <c r="C18" s="145"/>
      <c r="D18" s="146"/>
      <c r="E18" s="144" t="s">
        <v>25</v>
      </c>
      <c r="F18" s="145"/>
      <c r="G18" s="146"/>
      <c r="H18" s="144" t="s">
        <v>26</v>
      </c>
      <c r="I18" s="145"/>
      <c r="J18" s="146"/>
      <c r="K18" s="144" t="s">
        <v>27</v>
      </c>
      <c r="L18" s="145"/>
      <c r="M18" s="146"/>
      <c r="N18" s="144" t="s">
        <v>28</v>
      </c>
      <c r="O18" s="145"/>
      <c r="P18" s="146"/>
      <c r="Q18" s="144" t="s">
        <v>29</v>
      </c>
      <c r="R18" s="145"/>
      <c r="S18" s="146"/>
      <c r="T18" s="144" t="s">
        <v>30</v>
      </c>
      <c r="U18" s="145"/>
      <c r="V18" s="146"/>
    </row>
    <row r="19" spans="1:22" ht="30.75" thickBot="1">
      <c r="A19" s="16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60" t="s">
        <v>22</v>
      </c>
      <c r="B33" s="48" t="s">
        <v>31</v>
      </c>
      <c r="C33" s="49"/>
      <c r="D33" s="50"/>
      <c r="E33" s="144" t="s">
        <v>32</v>
      </c>
      <c r="F33" s="145"/>
      <c r="G33" s="146"/>
      <c r="H33" s="144" t="s">
        <v>33</v>
      </c>
      <c r="I33" s="145"/>
      <c r="J33" s="146"/>
      <c r="K33" s="144" t="s">
        <v>34</v>
      </c>
      <c r="L33" s="145"/>
      <c r="M33" s="146"/>
      <c r="N33" s="144" t="s">
        <v>35</v>
      </c>
      <c r="O33" s="145"/>
      <c r="P33" s="146"/>
      <c r="Q33" s="144" t="s">
        <v>36</v>
      </c>
      <c r="R33" s="145"/>
      <c r="S33" s="146"/>
      <c r="T33" s="144" t="s">
        <v>37</v>
      </c>
      <c r="U33" s="145"/>
      <c r="V33" s="146"/>
    </row>
    <row r="34" spans="1:22" ht="30.75" thickBot="1">
      <c r="A34" s="16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60" t="s">
        <v>22</v>
      </c>
      <c r="B48" s="144" t="s">
        <v>38</v>
      </c>
      <c r="C48" s="145"/>
      <c r="D48" s="146"/>
      <c r="E48" s="144" t="s">
        <v>39</v>
      </c>
      <c r="F48" s="145"/>
      <c r="G48" s="146"/>
      <c r="H48" s="144" t="s">
        <v>40</v>
      </c>
      <c r="I48" s="145"/>
      <c r="J48" s="146"/>
      <c r="K48" s="144" t="s">
        <v>41</v>
      </c>
      <c r="L48" s="145"/>
      <c r="M48" s="146"/>
      <c r="N48" s="144" t="s">
        <v>42</v>
      </c>
      <c r="O48" s="145"/>
      <c r="P48" s="146"/>
      <c r="Q48" s="48" t="s">
        <v>43</v>
      </c>
      <c r="R48" s="49"/>
      <c r="S48" s="50"/>
      <c r="T48" s="144" t="s">
        <v>44</v>
      </c>
      <c r="U48" s="145"/>
      <c r="V48" s="146"/>
      <c r="X48" s="13"/>
      <c r="Y48" s="13"/>
      <c r="Z48" s="13"/>
      <c r="AA48" s="13"/>
      <c r="AB48" s="13"/>
      <c r="AC48" s="13"/>
      <c r="AD48" s="13"/>
      <c r="AE48" s="13"/>
      <c r="AF48" s="13"/>
      <c r="AG48" s="13"/>
      <c r="AH48" s="13"/>
      <c r="AI48" s="13"/>
      <c r="AJ48" s="13"/>
    </row>
    <row r="49" spans="1:36" ht="30.75" thickBot="1">
      <c r="A49" s="16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62" t="s">
        <v>64</v>
      </c>
      <c r="B64" s="162"/>
      <c r="C64" s="162"/>
      <c r="D64" s="162"/>
      <c r="E64" s="162"/>
      <c r="F64" s="162"/>
      <c r="G64" s="162"/>
      <c r="H64" s="162"/>
      <c r="I64" s="45">
        <f>sumkred*H14+H15+sumkred*H16+C32+F32+I32+L32+O32+R32+U32+C47+F47+I47+L47+O47+R47+U47+C62+F62+I62+L62+O62+R62+U62</f>
        <v>556549.9982295459</v>
      </c>
      <c r="J64" s="46"/>
      <c r="K64" s="46"/>
    </row>
    <row r="65" spans="1:11" ht="29.25" customHeight="1">
      <c r="A65" s="162" t="s">
        <v>5</v>
      </c>
      <c r="B65" s="162"/>
      <c r="C65" s="162"/>
      <c r="D65" s="162"/>
      <c r="E65" s="162"/>
      <c r="F65" s="162"/>
      <c r="G65" s="162"/>
      <c r="H65" s="162"/>
      <c r="I65" s="45">
        <f>sumkred*H14+H15+sumkred*H16+D32+G32+J32+M32+P32+S32+V32+D47+G47+J47+M47+P47+S47+V47+D62+G62+J62+M62+P62+S62+V62</f>
        <v>2056549.9982295458</v>
      </c>
      <c r="J65" s="46"/>
      <c r="K65" s="46"/>
    </row>
    <row r="66" spans="1:11" ht="25.5" customHeight="1">
      <c r="A66" s="163" t="s">
        <v>48</v>
      </c>
      <c r="B66" s="163"/>
      <c r="C66" s="163"/>
      <c r="D66" s="163"/>
      <c r="E66" s="163"/>
      <c r="F66" s="163"/>
      <c r="G66" s="163"/>
      <c r="H66" s="163"/>
      <c r="I66" s="47">
        <f>_XLL.ЧИСТВНДОХ(C76:C316,B76:B316)</f>
        <v>0.23464671969413756</v>
      </c>
      <c r="J66" s="46"/>
      <c r="K66" s="46"/>
    </row>
    <row r="67" spans="1:11" ht="45.75" customHeight="1">
      <c r="A67" s="162" t="s">
        <v>6</v>
      </c>
      <c r="B67" s="162"/>
      <c r="C67" s="162"/>
      <c r="D67" s="162"/>
      <c r="E67" s="162"/>
      <c r="F67" s="162"/>
      <c r="G67" s="162"/>
      <c r="H67" s="162"/>
      <c r="I67" s="162"/>
      <c r="J67" s="164"/>
      <c r="K67" s="164"/>
    </row>
    <row r="68" spans="1:11" ht="63" customHeight="1">
      <c r="A68" s="165" t="s">
        <v>7</v>
      </c>
      <c r="B68" s="165"/>
      <c r="C68" s="165"/>
      <c r="D68" s="165"/>
      <c r="E68" s="165"/>
      <c r="F68" s="165"/>
      <c r="G68" s="165"/>
      <c r="H68" s="165"/>
      <c r="I68" s="165"/>
      <c r="J68" s="165"/>
      <c r="K68" s="165"/>
    </row>
    <row r="69" spans="1:11" ht="48" customHeight="1">
      <c r="A69" s="162" t="s">
        <v>8</v>
      </c>
      <c r="B69" s="162"/>
      <c r="C69" s="162"/>
      <c r="D69" s="162"/>
      <c r="E69" s="162"/>
      <c r="F69" s="162"/>
      <c r="G69" s="162"/>
      <c r="H69" s="162"/>
      <c r="I69" s="162"/>
      <c r="J69" s="162"/>
      <c r="K69" s="162"/>
    </row>
    <row r="70" ht="15" customHeight="1"/>
    <row r="71" spans="1:5" ht="33.75" customHeight="1">
      <c r="A71" s="166" t="s">
        <v>9</v>
      </c>
      <c r="B71" s="166"/>
      <c r="C71" s="167">
        <f ca="1">TODAY()</f>
        <v>44092</v>
      </c>
      <c r="D71" s="167">
        <f ca="1">TODAY()</f>
        <v>44092</v>
      </c>
      <c r="E71" s="167">
        <f ca="1">TODAY()</f>
        <v>44092</v>
      </c>
    </row>
    <row r="72" ht="15"/>
    <row r="73" spans="1:5" ht="30" customHeight="1">
      <c r="A73" s="168" t="s">
        <v>10</v>
      </c>
      <c r="B73" s="168"/>
      <c r="C73" s="169"/>
      <c r="D73" s="169"/>
      <c r="E73" s="169"/>
    </row>
    <row r="74" spans="1:5" ht="15.75" customHeight="1">
      <c r="A74" s="168"/>
      <c r="B74" s="168"/>
      <c r="C74" s="166" t="s">
        <v>49</v>
      </c>
      <c r="D74" s="166"/>
      <c r="E74" s="166"/>
    </row>
    <row r="75" ht="15"/>
    <row r="76" spans="2:3" ht="15" hidden="1">
      <c r="B76" s="41">
        <f ca="1">TODAY()</f>
        <v>44092</v>
      </c>
      <c r="C76" s="2">
        <f>-sumkred+sumkred*H14+H15+sumkred*H16</f>
        <v>-1471500</v>
      </c>
    </row>
    <row r="77" spans="1:4" ht="15" hidden="1">
      <c r="A77" s="4">
        <v>1</v>
      </c>
      <c r="B77" s="42">
        <f>_XLL.ДАТАМЕС(B76,1)</f>
        <v>44122</v>
      </c>
      <c r="C77" s="43">
        <f aca="true" t="shared" si="63" ref="C77:C88">D20</f>
        <v>24874.999999999996</v>
      </c>
      <c r="D77" s="24">
        <f>C77-C78</f>
        <v>-30793.975438593447</v>
      </c>
    </row>
    <row r="78" spans="1:4" ht="15" hidden="1">
      <c r="A78" s="4">
        <v>2</v>
      </c>
      <c r="B78" s="42">
        <f>_XLL.ДАТАМЕС(B77,1)</f>
        <v>44153</v>
      </c>
      <c r="C78" s="43">
        <f t="shared" si="63"/>
        <v>55668.97543859344</v>
      </c>
      <c r="D78" s="24">
        <f aca="true" t="shared" si="64" ref="D78:D141">C78-C79</f>
        <v>0</v>
      </c>
    </row>
    <row r="79" spans="1:4" ht="15" hidden="1">
      <c r="A79" s="4">
        <v>3</v>
      </c>
      <c r="B79" s="42">
        <f aca="true" t="shared" si="65" ref="B79:B142">_XLL.ДАТАМЕС(B78,1)</f>
        <v>44183</v>
      </c>
      <c r="C79" s="43">
        <f t="shared" si="63"/>
        <v>55668.97543859344</v>
      </c>
      <c r="D79" s="24">
        <f t="shared" si="64"/>
        <v>0</v>
      </c>
    </row>
    <row r="80" spans="1:4" ht="15" hidden="1">
      <c r="A80" s="4">
        <v>4</v>
      </c>
      <c r="B80" s="42">
        <f t="shared" si="65"/>
        <v>44214</v>
      </c>
      <c r="C80" s="43">
        <f t="shared" si="63"/>
        <v>55668.97543859344</v>
      </c>
      <c r="D80" s="24">
        <f t="shared" si="64"/>
        <v>0</v>
      </c>
    </row>
    <row r="81" spans="1:4" ht="15" hidden="1">
      <c r="A81" s="4">
        <v>5</v>
      </c>
      <c r="B81" s="42">
        <f t="shared" si="65"/>
        <v>44245</v>
      </c>
      <c r="C81" s="43">
        <f t="shared" si="63"/>
        <v>55668.97543859344</v>
      </c>
      <c r="D81" s="24">
        <f t="shared" si="64"/>
        <v>0</v>
      </c>
    </row>
    <row r="82" spans="1:4" ht="15" hidden="1">
      <c r="A82" s="4">
        <v>6</v>
      </c>
      <c r="B82" s="42">
        <f t="shared" si="65"/>
        <v>44273</v>
      </c>
      <c r="C82" s="43">
        <f t="shared" si="63"/>
        <v>55668.97543859344</v>
      </c>
      <c r="D82" s="24">
        <f t="shared" si="64"/>
        <v>0</v>
      </c>
    </row>
    <row r="83" spans="1:4" ht="15" hidden="1">
      <c r="A83" s="4">
        <v>7</v>
      </c>
      <c r="B83" s="42">
        <f t="shared" si="65"/>
        <v>44304</v>
      </c>
      <c r="C83" s="43">
        <f t="shared" si="63"/>
        <v>55668.97543859344</v>
      </c>
      <c r="D83" s="24">
        <f t="shared" si="64"/>
        <v>0</v>
      </c>
    </row>
    <row r="84" spans="1:4" ht="15" hidden="1">
      <c r="A84" s="4">
        <v>8</v>
      </c>
      <c r="B84" s="42">
        <f t="shared" si="65"/>
        <v>44334</v>
      </c>
      <c r="C84" s="43">
        <f t="shared" si="63"/>
        <v>55668.97543859344</v>
      </c>
      <c r="D84" s="24">
        <f t="shared" si="64"/>
        <v>0</v>
      </c>
    </row>
    <row r="85" spans="1:4" ht="15" hidden="1">
      <c r="A85" s="4">
        <v>9</v>
      </c>
      <c r="B85" s="42">
        <f t="shared" si="65"/>
        <v>44365</v>
      </c>
      <c r="C85" s="43">
        <f t="shared" si="63"/>
        <v>55668.97543859344</v>
      </c>
      <c r="D85" s="24">
        <f t="shared" si="64"/>
        <v>0</v>
      </c>
    </row>
    <row r="86" spans="1:4" ht="15" hidden="1">
      <c r="A86" s="4">
        <v>10</v>
      </c>
      <c r="B86" s="42">
        <f t="shared" si="65"/>
        <v>44395</v>
      </c>
      <c r="C86" s="43">
        <f t="shared" si="63"/>
        <v>55668.97543859344</v>
      </c>
      <c r="D86" s="24">
        <f t="shared" si="64"/>
        <v>0</v>
      </c>
    </row>
    <row r="87" spans="1:4" ht="15" hidden="1">
      <c r="A87" s="4">
        <v>11</v>
      </c>
      <c r="B87" s="42">
        <f t="shared" si="65"/>
        <v>44426</v>
      </c>
      <c r="C87" s="43">
        <f t="shared" si="63"/>
        <v>55668.97543859344</v>
      </c>
      <c r="D87" s="24">
        <f t="shared" si="64"/>
        <v>0</v>
      </c>
    </row>
    <row r="88" spans="1:4" ht="15" hidden="1">
      <c r="A88" s="4">
        <v>12</v>
      </c>
      <c r="B88" s="42">
        <f t="shared" si="65"/>
        <v>44457</v>
      </c>
      <c r="C88" s="43">
        <f t="shared" si="63"/>
        <v>55668.97543859344</v>
      </c>
      <c r="D88" s="24">
        <f t="shared" si="64"/>
        <v>0</v>
      </c>
    </row>
    <row r="89" spans="1:4" ht="15" hidden="1">
      <c r="A89" s="2">
        <v>13</v>
      </c>
      <c r="B89" s="41">
        <f t="shared" si="65"/>
        <v>44487</v>
      </c>
      <c r="C89" s="24">
        <f aca="true" t="shared" si="66" ref="C89:C100">G20</f>
        <v>55668.97543859344</v>
      </c>
      <c r="D89" s="24">
        <f t="shared" si="64"/>
        <v>0</v>
      </c>
    </row>
    <row r="90" spans="1:4" ht="15" hidden="1">
      <c r="A90" s="2">
        <v>14</v>
      </c>
      <c r="B90" s="41">
        <f t="shared" si="65"/>
        <v>44518</v>
      </c>
      <c r="C90" s="24">
        <f t="shared" si="66"/>
        <v>55668.97543859344</v>
      </c>
      <c r="D90" s="24">
        <f t="shared" si="64"/>
        <v>0</v>
      </c>
    </row>
    <row r="91" spans="1:4" ht="15" hidden="1">
      <c r="A91" s="2">
        <v>15</v>
      </c>
      <c r="B91" s="41">
        <f t="shared" si="65"/>
        <v>44548</v>
      </c>
      <c r="C91" s="24">
        <f t="shared" si="66"/>
        <v>55668.97543859344</v>
      </c>
      <c r="D91" s="24">
        <f t="shared" si="64"/>
        <v>0</v>
      </c>
    </row>
    <row r="92" spans="1:4" ht="15" hidden="1">
      <c r="A92" s="2">
        <v>16</v>
      </c>
      <c r="B92" s="41">
        <f t="shared" si="65"/>
        <v>44579</v>
      </c>
      <c r="C92" s="24">
        <f t="shared" si="66"/>
        <v>55668.97543859344</v>
      </c>
      <c r="D92" s="24">
        <f t="shared" si="64"/>
        <v>0</v>
      </c>
    </row>
    <row r="93" spans="1:4" ht="15" hidden="1">
      <c r="A93" s="2">
        <v>17</v>
      </c>
      <c r="B93" s="41">
        <f t="shared" si="65"/>
        <v>44610</v>
      </c>
      <c r="C93" s="24">
        <f t="shared" si="66"/>
        <v>55668.97543859344</v>
      </c>
      <c r="D93" s="24">
        <f t="shared" si="64"/>
        <v>0</v>
      </c>
    </row>
    <row r="94" spans="1:4" ht="15" hidden="1">
      <c r="A94" s="2">
        <v>18</v>
      </c>
      <c r="B94" s="41">
        <f t="shared" si="65"/>
        <v>44638</v>
      </c>
      <c r="C94" s="24">
        <f t="shared" si="66"/>
        <v>55668.97543859344</v>
      </c>
      <c r="D94" s="24">
        <f t="shared" si="64"/>
        <v>0</v>
      </c>
    </row>
    <row r="95" spans="1:4" ht="15" hidden="1">
      <c r="A95" s="2">
        <v>19</v>
      </c>
      <c r="B95" s="41">
        <f t="shared" si="65"/>
        <v>44669</v>
      </c>
      <c r="C95" s="24">
        <f t="shared" si="66"/>
        <v>55668.97543859344</v>
      </c>
      <c r="D95" s="24">
        <f t="shared" si="64"/>
        <v>0</v>
      </c>
    </row>
    <row r="96" spans="1:4" ht="15" hidden="1">
      <c r="A96" s="2">
        <v>20</v>
      </c>
      <c r="B96" s="41">
        <f t="shared" si="65"/>
        <v>44699</v>
      </c>
      <c r="C96" s="24">
        <f t="shared" si="66"/>
        <v>55668.97543859344</v>
      </c>
      <c r="D96" s="24">
        <f t="shared" si="64"/>
        <v>0</v>
      </c>
    </row>
    <row r="97" spans="1:4" ht="15" hidden="1">
      <c r="A97" s="2">
        <v>21</v>
      </c>
      <c r="B97" s="41">
        <f t="shared" si="65"/>
        <v>44730</v>
      </c>
      <c r="C97" s="24">
        <f t="shared" si="66"/>
        <v>55668.97543859344</v>
      </c>
      <c r="D97" s="24">
        <f t="shared" si="64"/>
        <v>0</v>
      </c>
    </row>
    <row r="98" spans="1:4" ht="15" hidden="1">
      <c r="A98" s="2">
        <v>22</v>
      </c>
      <c r="B98" s="41">
        <f t="shared" si="65"/>
        <v>44760</v>
      </c>
      <c r="C98" s="24">
        <f t="shared" si="66"/>
        <v>55668.97543859344</v>
      </c>
      <c r="D98" s="24">
        <f t="shared" si="64"/>
        <v>0</v>
      </c>
    </row>
    <row r="99" spans="1:4" ht="15" hidden="1">
      <c r="A99" s="2">
        <v>23</v>
      </c>
      <c r="B99" s="41">
        <f t="shared" si="65"/>
        <v>44791</v>
      </c>
      <c r="C99" s="24">
        <f t="shared" si="66"/>
        <v>55668.97543859344</v>
      </c>
      <c r="D99" s="24">
        <f t="shared" si="64"/>
        <v>0</v>
      </c>
    </row>
    <row r="100" spans="1:4" ht="15" hidden="1">
      <c r="A100" s="2">
        <v>24</v>
      </c>
      <c r="B100" s="41">
        <f t="shared" si="65"/>
        <v>44822</v>
      </c>
      <c r="C100" s="24">
        <f t="shared" si="66"/>
        <v>55668.97543859344</v>
      </c>
      <c r="D100" s="24">
        <f t="shared" si="64"/>
        <v>0</v>
      </c>
    </row>
    <row r="101" spans="1:4" ht="15" hidden="1">
      <c r="A101" s="2">
        <v>25</v>
      </c>
      <c r="B101" s="41">
        <f t="shared" si="65"/>
        <v>44852</v>
      </c>
      <c r="C101" s="24">
        <f aca="true" t="shared" si="67" ref="C101:C112">J20</f>
        <v>55668.97543859344</v>
      </c>
      <c r="D101" s="24">
        <f t="shared" si="64"/>
        <v>0</v>
      </c>
    </row>
    <row r="102" spans="1:4" ht="15" hidden="1">
      <c r="A102" s="2">
        <v>26</v>
      </c>
      <c r="B102" s="41">
        <f t="shared" si="65"/>
        <v>44883</v>
      </c>
      <c r="C102" s="24">
        <f t="shared" si="67"/>
        <v>55668.97543859344</v>
      </c>
      <c r="D102" s="24">
        <f t="shared" si="64"/>
        <v>0</v>
      </c>
    </row>
    <row r="103" spans="1:4" ht="15" hidden="1">
      <c r="A103" s="2">
        <v>27</v>
      </c>
      <c r="B103" s="41">
        <f t="shared" si="65"/>
        <v>44913</v>
      </c>
      <c r="C103" s="24">
        <f t="shared" si="67"/>
        <v>55668.97543859344</v>
      </c>
      <c r="D103" s="24">
        <f t="shared" si="64"/>
        <v>0</v>
      </c>
    </row>
    <row r="104" spans="1:4" ht="15" hidden="1">
      <c r="A104" s="2">
        <v>28</v>
      </c>
      <c r="B104" s="41">
        <f t="shared" si="65"/>
        <v>44944</v>
      </c>
      <c r="C104" s="24">
        <f t="shared" si="67"/>
        <v>55668.97543859344</v>
      </c>
      <c r="D104" s="24">
        <f t="shared" si="64"/>
        <v>0</v>
      </c>
    </row>
    <row r="105" spans="1:4" ht="15" hidden="1">
      <c r="A105" s="2">
        <v>29</v>
      </c>
      <c r="B105" s="41">
        <f t="shared" si="65"/>
        <v>44975</v>
      </c>
      <c r="C105" s="24">
        <f t="shared" si="67"/>
        <v>55668.97543859344</v>
      </c>
      <c r="D105" s="24">
        <f t="shared" si="64"/>
        <v>0</v>
      </c>
    </row>
    <row r="106" spans="1:4" ht="15" hidden="1">
      <c r="A106" s="2">
        <v>30</v>
      </c>
      <c r="B106" s="41">
        <f t="shared" si="65"/>
        <v>45003</v>
      </c>
      <c r="C106" s="24">
        <f t="shared" si="67"/>
        <v>55668.97543859344</v>
      </c>
      <c r="D106" s="24">
        <f t="shared" si="64"/>
        <v>0</v>
      </c>
    </row>
    <row r="107" spans="1:4" ht="15" hidden="1">
      <c r="A107" s="2">
        <v>31</v>
      </c>
      <c r="B107" s="41">
        <f t="shared" si="65"/>
        <v>45034</v>
      </c>
      <c r="C107" s="24">
        <f t="shared" si="67"/>
        <v>55668.97543859344</v>
      </c>
      <c r="D107" s="24">
        <f t="shared" si="64"/>
        <v>0</v>
      </c>
    </row>
    <row r="108" spans="1:4" ht="15" hidden="1">
      <c r="A108" s="2">
        <v>32</v>
      </c>
      <c r="B108" s="41">
        <f t="shared" si="65"/>
        <v>45064</v>
      </c>
      <c r="C108" s="24">
        <f t="shared" si="67"/>
        <v>55668.97543859344</v>
      </c>
      <c r="D108" s="24">
        <f t="shared" si="64"/>
        <v>0</v>
      </c>
    </row>
    <row r="109" spans="1:4" ht="15" hidden="1">
      <c r="A109" s="2">
        <v>33</v>
      </c>
      <c r="B109" s="41">
        <f t="shared" si="65"/>
        <v>45095</v>
      </c>
      <c r="C109" s="24">
        <f t="shared" si="67"/>
        <v>55668.97543859344</v>
      </c>
      <c r="D109" s="24">
        <f t="shared" si="64"/>
        <v>0</v>
      </c>
    </row>
    <row r="110" spans="1:4" ht="15" hidden="1">
      <c r="A110" s="2">
        <v>34</v>
      </c>
      <c r="B110" s="41">
        <f t="shared" si="65"/>
        <v>45125</v>
      </c>
      <c r="C110" s="24">
        <f t="shared" si="67"/>
        <v>55668.97543859344</v>
      </c>
      <c r="D110" s="24">
        <f t="shared" si="64"/>
        <v>0</v>
      </c>
    </row>
    <row r="111" spans="1:4" ht="15" hidden="1">
      <c r="A111" s="2">
        <v>35</v>
      </c>
      <c r="B111" s="41">
        <f t="shared" si="65"/>
        <v>45156</v>
      </c>
      <c r="C111" s="24">
        <f t="shared" si="67"/>
        <v>55668.97543859344</v>
      </c>
      <c r="D111" s="24">
        <f t="shared" si="64"/>
        <v>-54760.85787877572</v>
      </c>
    </row>
    <row r="112" spans="1:4" ht="15" hidden="1">
      <c r="A112" s="2">
        <v>36</v>
      </c>
      <c r="B112" s="41">
        <f t="shared" si="65"/>
        <v>45187</v>
      </c>
      <c r="C112" s="24">
        <f t="shared" si="67"/>
        <v>110429.83331736916</v>
      </c>
      <c r="D112" s="24">
        <f t="shared" si="64"/>
        <v>110429.83331736916</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75"/>
  <sheetViews>
    <sheetView showGridLines="0" tabSelected="1" view="pageBreakPreview" zoomScale="112" zoomScaleSheetLayoutView="112" zoomScalePageLayoutView="0" workbookViewId="0" topLeftCell="A1">
      <selection activeCell="D4" sqref="D4"/>
    </sheetView>
  </sheetViews>
  <sheetFormatPr defaultColWidth="0" defaultRowHeight="12.75"/>
  <cols>
    <col min="1" max="1" width="18.375" style="0" customWidth="1"/>
    <col min="2" max="2" width="13.75390625" style="0" customWidth="1"/>
    <col min="3" max="3" width="23.00390625" style="0" customWidth="1"/>
    <col min="4" max="4" width="22.625" style="0" customWidth="1"/>
    <col min="5" max="5" width="6.625" style="0" customWidth="1"/>
    <col min="6" max="8" width="12.375" style="0" hidden="1" customWidth="1"/>
    <col min="9" max="9" width="12.125" style="0" hidden="1" customWidth="1"/>
    <col min="10" max="10" width="11.00390625" style="0" hidden="1" customWidth="1"/>
    <col min="11" max="12" width="12.00390625" style="0" hidden="1" customWidth="1"/>
    <col min="13" max="13" width="13.00390625" style="0" hidden="1" customWidth="1"/>
    <col min="14" max="14" width="10.625" style="0" hidden="1" customWidth="1"/>
    <col min="15" max="15" width="11.625" style="0" hidden="1" customWidth="1"/>
    <col min="16" max="16" width="13.25390625" style="0" hidden="1" customWidth="1"/>
    <col min="17" max="17" width="12.625" style="0" hidden="1" customWidth="1"/>
    <col min="18" max="18" width="10.375" style="0" hidden="1" customWidth="1"/>
    <col min="19" max="20" width="12.75390625" style="0" hidden="1" customWidth="1"/>
    <col min="21" max="21" width="11.75390625" style="0" hidden="1" customWidth="1"/>
    <col min="22" max="22" width="11.125" style="0" hidden="1" customWidth="1"/>
    <col min="23" max="23" width="11.625" style="0" hidden="1" customWidth="1"/>
    <col min="24" max="24" width="11.875" style="0" hidden="1" customWidth="1"/>
    <col min="25" max="26" width="9.125" style="0" hidden="1" customWidth="1"/>
    <col min="27" max="27" width="16.75390625" style="0" hidden="1" customWidth="1"/>
    <col min="28" max="28" width="22.375" style="0" hidden="1" customWidth="1"/>
    <col min="29" max="29" width="25.875" style="0" hidden="1" customWidth="1"/>
    <col min="30" max="241" width="9.125" style="0" hidden="1" customWidth="1"/>
    <col min="242" max="242" width="13.75390625" style="0" hidden="1" customWidth="1"/>
    <col min="243" max="16384" width="9.125" style="0" hidden="1" customWidth="1"/>
  </cols>
  <sheetData>
    <row r="1" spans="1:27" ht="57" customHeight="1">
      <c r="A1" s="85"/>
      <c r="B1" s="175" t="s">
        <v>96</v>
      </c>
      <c r="C1" s="175"/>
      <c r="D1" s="175"/>
      <c r="E1" s="68"/>
      <c r="F1" s="68"/>
      <c r="G1" s="46"/>
      <c r="H1" s="46"/>
      <c r="I1" s="46"/>
      <c r="J1" s="46"/>
      <c r="K1" s="46"/>
      <c r="L1" s="46"/>
      <c r="M1" s="46"/>
      <c r="N1" s="46"/>
      <c r="O1" s="46"/>
      <c r="P1" s="46"/>
      <c r="Q1" s="46"/>
      <c r="R1" s="46"/>
      <c r="S1" s="46"/>
      <c r="T1" s="46"/>
      <c r="AA1" s="2"/>
    </row>
    <row r="2" spans="1:242" s="2" customFormat="1" ht="12.75" customHeight="1" thickBot="1">
      <c r="A2" s="83" t="s">
        <v>90</v>
      </c>
      <c r="B2" s="83"/>
      <c r="C2" s="83"/>
      <c r="D2" s="83"/>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c r="A3" s="170" t="s">
        <v>81</v>
      </c>
      <c r="B3" s="171"/>
      <c r="C3" s="171"/>
      <c r="D3" s="106" t="s">
        <v>80</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c r="A4" s="184" t="s">
        <v>97</v>
      </c>
      <c r="B4" s="185"/>
      <c r="C4" s="186"/>
      <c r="D4" s="96">
        <v>100000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c r="A5" s="176" t="s">
        <v>84</v>
      </c>
      <c r="B5" s="177"/>
      <c r="C5" s="178"/>
      <c r="D5" s="95">
        <v>32</v>
      </c>
      <c r="F5"/>
      <c r="G5"/>
      <c r="H5"/>
      <c r="I5" s="98">
        <f>IF(strok2&gt;730,25,IF(strok2&gt;=730,24,IF(strok2&gt;=549,18,IF(strok2&gt;=365,12,IF(strok2&gt;=275,9,IF(strok2&gt;=184,6,IF(strok2&gt;=93,3,IF(strok2&gt;=32,1,))))))))</f>
        <v>1</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c r="A6" s="84" t="s">
        <v>93</v>
      </c>
      <c r="B6" s="84"/>
      <c r="C6" s="84"/>
      <c r="D6" s="86">
        <f ca="1">TODAY()</f>
        <v>44092</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c r="A7" s="190" t="s">
        <v>83</v>
      </c>
      <c r="B7" s="191"/>
      <c r="C7" s="192"/>
      <c r="D7" s="87">
        <f>IF(D3="гривня",VLOOKUP(I5,'.'!$A$1:$B$9,2,0),IF(D3="долари США",VLOOKUP(I5,'.'!A:D,3,0),IF(D3="євро",VLOOKUP(I5,'.'!A:D,4,0))))</f>
        <v>0.005</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customHeight="1" hidden="1">
      <c r="A8" s="88"/>
      <c r="B8" s="89"/>
      <c r="C8" s="89"/>
      <c r="D8" s="90">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customHeight="1" hidden="1">
      <c r="A9" s="91" t="s">
        <v>85</v>
      </c>
      <c r="B9" s="92"/>
      <c r="C9" s="92"/>
      <c r="D9" s="93">
        <v>0.195</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c r="A10" s="172" t="s">
        <v>95</v>
      </c>
      <c r="B10" s="173"/>
      <c r="C10" s="174"/>
      <c r="D10" s="93">
        <f>_XLL.ЧИСТВНДОХ(C51:C75,B51:B75)</f>
        <v>0.004155704379081725</v>
      </c>
      <c r="E10" s="46"/>
      <c r="F10" s="46"/>
      <c r="G10" s="46"/>
      <c r="H10"/>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c r="A11" s="172" t="s">
        <v>88</v>
      </c>
      <c r="B11" s="173"/>
      <c r="C11" s="174"/>
      <c r="D11" s="94">
        <f>sumkred2+C45</f>
        <v>100042.34972677595</v>
      </c>
      <c r="E11" s="46"/>
      <c r="F11" s="46"/>
      <c r="G11"/>
      <c r="H11"/>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c r="A12" s="172" t="s">
        <v>86</v>
      </c>
      <c r="B12" s="173"/>
      <c r="C12" s="174"/>
      <c r="D12" s="94">
        <f>C45*18%</f>
        <v>7.6229508196721305</v>
      </c>
      <c r="E12" s="46"/>
      <c r="F12" s="46"/>
      <c r="G12" s="46"/>
      <c r="H12"/>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3" customFormat="1" ht="18" customHeight="1">
      <c r="A13" s="179" t="s">
        <v>87</v>
      </c>
      <c r="B13" s="180"/>
      <c r="C13" s="181"/>
      <c r="D13" s="94">
        <f>C45*1.5%</f>
        <v>0.6352459016393442</v>
      </c>
      <c r="F13" s="97"/>
      <c r="G13" s="72"/>
      <c r="H13"/>
      <c r="I13" s="46"/>
      <c r="J13" s="46"/>
      <c r="K13" s="46"/>
      <c r="L13" s="46"/>
      <c r="M13" s="46"/>
      <c r="N13" s="46"/>
      <c r="O13" s="46"/>
      <c r="P13" s="46"/>
      <c r="Q13" s="46"/>
      <c r="R13" s="46"/>
      <c r="S13" s="46"/>
      <c r="T13" s="46"/>
      <c r="U13"/>
      <c r="V13"/>
      <c r="W13"/>
      <c r="X13"/>
      <c r="Y13"/>
      <c r="Z13"/>
      <c r="AA13" s="64"/>
      <c r="AB13"/>
      <c r="AC13"/>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row>
    <row r="14" spans="1:242" s="63" customFormat="1" ht="33.75" customHeight="1">
      <c r="A14" s="187" t="s">
        <v>89</v>
      </c>
      <c r="B14" s="188"/>
      <c r="C14" s="189"/>
      <c r="D14" s="115">
        <f>E45</f>
        <v>100034.09153005465</v>
      </c>
      <c r="G14" s="46"/>
      <c r="H14"/>
      <c r="I14" s="46"/>
      <c r="J14" s="46"/>
      <c r="K14" s="46"/>
      <c r="L14" s="46"/>
      <c r="M14" s="46"/>
      <c r="N14" s="46"/>
      <c r="O14" s="46"/>
      <c r="P14" s="46"/>
      <c r="Q14" s="46"/>
      <c r="R14" s="46"/>
      <c r="S14" s="46"/>
      <c r="T14" s="46"/>
      <c r="U14"/>
      <c r="V14"/>
      <c r="W14"/>
      <c r="X14"/>
      <c r="Y14"/>
      <c r="Z14"/>
      <c r="AA14" s="64"/>
      <c r="AB14"/>
      <c r="AC1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row>
    <row r="15" spans="1:242" s="63" customFormat="1" ht="78" customHeight="1" thickBot="1">
      <c r="A15" s="193" t="s">
        <v>98</v>
      </c>
      <c r="B15" s="194"/>
      <c r="C15" s="195"/>
      <c r="D15" s="116">
        <v>0</v>
      </c>
      <c r="G15" s="46"/>
      <c r="H15"/>
      <c r="I15" s="46"/>
      <c r="J15" s="46"/>
      <c r="K15" s="46"/>
      <c r="L15" s="46"/>
      <c r="M15" s="46"/>
      <c r="N15" s="46"/>
      <c r="O15" s="46"/>
      <c r="P15" s="46"/>
      <c r="Q15" s="46"/>
      <c r="R15" s="46"/>
      <c r="S15" s="46"/>
      <c r="T15" s="46"/>
      <c r="U15"/>
      <c r="V15"/>
      <c r="W15"/>
      <c r="X15"/>
      <c r="Y15"/>
      <c r="Z15"/>
      <c r="AA15" s="64"/>
      <c r="AB15"/>
      <c r="AC15"/>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row>
    <row r="16" spans="1:242" s="63" customFormat="1" ht="51.75" customHeight="1">
      <c r="A16" s="182" t="s">
        <v>91</v>
      </c>
      <c r="B16" s="182"/>
      <c r="C16" s="182"/>
      <c r="D16" s="182"/>
      <c r="G16" s="46"/>
      <c r="H16" s="46"/>
      <c r="I16" s="46"/>
      <c r="J16" s="46"/>
      <c r="K16" s="46"/>
      <c r="L16" s="46"/>
      <c r="M16" s="46"/>
      <c r="N16" s="46"/>
      <c r="O16" s="46"/>
      <c r="P16" s="46"/>
      <c r="Q16" s="46"/>
      <c r="R16" s="46"/>
      <c r="S16" s="46"/>
      <c r="T16" s="46"/>
      <c r="U16"/>
      <c r="V16"/>
      <c r="W16"/>
      <c r="X16"/>
      <c r="Y16"/>
      <c r="Z16"/>
      <c r="AA16" s="64"/>
      <c r="AB16"/>
      <c r="AC16"/>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row>
    <row r="17" spans="1:242" s="63" customFormat="1" ht="48.75" customHeight="1">
      <c r="A17" s="183" t="s">
        <v>92</v>
      </c>
      <c r="B17" s="183"/>
      <c r="C17" s="183"/>
      <c r="D17" s="183"/>
      <c r="G17" s="46"/>
      <c r="H17" s="46"/>
      <c r="I17" s="46"/>
      <c r="J17" s="46"/>
      <c r="K17" s="46"/>
      <c r="L17" s="46"/>
      <c r="M17" s="46"/>
      <c r="N17" s="46"/>
      <c r="O17" s="46"/>
      <c r="P17" s="46"/>
      <c r="Q17" s="46"/>
      <c r="R17" s="46"/>
      <c r="S17" s="46"/>
      <c r="T17" s="46"/>
      <c r="U17"/>
      <c r="V17"/>
      <c r="W17"/>
      <c r="X17"/>
      <c r="Y17"/>
      <c r="Z17"/>
      <c r="AA17" s="64"/>
      <c r="AB17"/>
      <c r="AC17"/>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row>
    <row r="18" spans="1:242" s="63" customFormat="1" ht="39.75" customHeight="1" hidden="1">
      <c r="A18" s="81"/>
      <c r="B18" s="81"/>
      <c r="C18" s="81"/>
      <c r="D18" s="81"/>
      <c r="G18" s="46"/>
      <c r="H18" s="46"/>
      <c r="I18" s="46"/>
      <c r="J18" s="46"/>
      <c r="K18" s="46"/>
      <c r="L18" s="46"/>
      <c r="M18" s="46"/>
      <c r="N18" s="46"/>
      <c r="O18" s="46"/>
      <c r="P18" s="46"/>
      <c r="Q18" s="46"/>
      <c r="R18" s="46"/>
      <c r="S18" s="46"/>
      <c r="T18" s="46"/>
      <c r="U18"/>
      <c r="V18"/>
      <c r="W18"/>
      <c r="X18"/>
      <c r="Y18"/>
      <c r="Z18"/>
      <c r="AA18" s="64"/>
      <c r="AB18"/>
      <c r="AC18"/>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row>
    <row r="19" spans="1:242" s="2" customFormat="1" ht="37.5" customHeight="1" hidden="1" thickBot="1">
      <c r="A19" s="101" t="s">
        <v>22</v>
      </c>
      <c r="B19" s="100" t="s">
        <v>71</v>
      </c>
      <c r="C19" s="49" t="s">
        <v>94</v>
      </c>
      <c r="D19" s="49"/>
      <c r="E19" s="50"/>
      <c r="F19" s="66"/>
      <c r="G19" s="66"/>
      <c r="H19" s="66"/>
      <c r="I19" s="82"/>
      <c r="J19" s="82"/>
      <c r="K19" s="82"/>
      <c r="L19" s="82"/>
      <c r="M19" s="82"/>
      <c r="N19" s="82"/>
      <c r="O19" s="82"/>
      <c r="P19" s="82"/>
      <c r="Q19" s="82"/>
      <c r="R19" s="82"/>
      <c r="S19" s="82"/>
      <c r="T19" s="82"/>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48.75" customHeight="1" hidden="1" thickBot="1">
      <c r="A20" s="102"/>
      <c r="B20" s="100"/>
      <c r="C20" s="99"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customHeight="1" hidden="1" thickTop="1">
      <c r="A21" s="75">
        <v>1</v>
      </c>
      <c r="B21" s="73">
        <f aca="true" t="shared" si="0" ref="B21:B44">IF(A21&gt;$I$5,0,sumkred2)</f>
        <v>100000</v>
      </c>
      <c r="C21" s="61">
        <f aca="true" t="shared" si="1" ref="C21:C44">IF(B22=0,B21*PROC2/366*(strok2-1),0)</f>
        <v>42.349726775956285</v>
      </c>
      <c r="D21" s="58">
        <f>IF(C21&gt;0,C21*(100%-$D$9),0)</f>
        <v>34.09153005464481</v>
      </c>
      <c r="E21" s="29">
        <f>IF(B22&gt;0,D21,B21+D21)</f>
        <v>100034.09153005465</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customHeight="1" hidden="1">
      <c r="A22" s="75">
        <v>2</v>
      </c>
      <c r="B22" s="73">
        <f t="shared" si="0"/>
        <v>0</v>
      </c>
      <c r="C22" s="61">
        <f t="shared" si="1"/>
        <v>0</v>
      </c>
      <c r="D22" s="58">
        <f aca="true" t="shared" si="2" ref="D22:D44">IF(C22&gt;0,C22*(100%-$D$9),0)</f>
        <v>0</v>
      </c>
      <c r="E22" s="29">
        <f>IF(B23&gt;0,D22,B22+D22)</f>
        <v>0</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customHeight="1" hidden="1">
      <c r="A23" s="75">
        <v>3</v>
      </c>
      <c r="B23" s="73">
        <f t="shared" si="0"/>
        <v>0</v>
      </c>
      <c r="C23" s="61">
        <f t="shared" si="1"/>
        <v>0</v>
      </c>
      <c r="D23" s="58">
        <f t="shared" si="2"/>
        <v>0</v>
      </c>
      <c r="E23" s="29">
        <f>IF(B24&gt;0,D23,B23+D23)</f>
        <v>0</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customHeight="1" hidden="1">
      <c r="A24" s="75">
        <v>4</v>
      </c>
      <c r="B24" s="73">
        <f t="shared" si="0"/>
        <v>0</v>
      </c>
      <c r="C24" s="61">
        <f t="shared" si="1"/>
        <v>0</v>
      </c>
      <c r="D24" s="58">
        <f t="shared" si="2"/>
        <v>0</v>
      </c>
      <c r="E24" s="29">
        <f aca="true" t="shared" si="3" ref="E24:E44">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customHeight="1" hidden="1">
      <c r="A25" s="75">
        <v>5</v>
      </c>
      <c r="B25" s="73">
        <f t="shared" si="0"/>
        <v>0</v>
      </c>
      <c r="C25" s="61">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customHeight="1" hidden="1">
      <c r="A26" s="75">
        <v>6</v>
      </c>
      <c r="B26" s="73">
        <f t="shared" si="0"/>
        <v>0</v>
      </c>
      <c r="C26" s="61">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customHeight="1" hidden="1">
      <c r="A27" s="75">
        <v>7</v>
      </c>
      <c r="B27" s="73">
        <f t="shared" si="0"/>
        <v>0</v>
      </c>
      <c r="C27" s="61">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customHeight="1" hidden="1">
      <c r="A28" s="75">
        <v>8</v>
      </c>
      <c r="B28" s="73">
        <f t="shared" si="0"/>
        <v>0</v>
      </c>
      <c r="C28" s="61">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customHeight="1" hidden="1">
      <c r="A29" s="75">
        <v>9</v>
      </c>
      <c r="B29" s="73">
        <f t="shared" si="0"/>
        <v>0</v>
      </c>
      <c r="C29" s="61">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customHeight="1" hidden="1">
      <c r="A30" s="75">
        <v>10</v>
      </c>
      <c r="B30" s="73">
        <f t="shared" si="0"/>
        <v>0</v>
      </c>
      <c r="C30" s="61">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customHeight="1" hidden="1">
      <c r="A31" s="75">
        <v>11</v>
      </c>
      <c r="B31" s="73">
        <f t="shared" si="0"/>
        <v>0</v>
      </c>
      <c r="C31" s="61">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customHeight="1" hidden="1">
      <c r="A32" s="70">
        <v>12</v>
      </c>
      <c r="B32" s="73">
        <f t="shared" si="0"/>
        <v>0</v>
      </c>
      <c r="C32" s="61">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customHeight="1" hidden="1">
      <c r="A33" s="70">
        <v>13</v>
      </c>
      <c r="B33" s="73">
        <f t="shared" si="0"/>
        <v>0</v>
      </c>
      <c r="C33" s="61">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customHeight="1" hidden="1">
      <c r="A34" s="70">
        <v>14</v>
      </c>
      <c r="B34" s="73">
        <f t="shared" si="0"/>
        <v>0</v>
      </c>
      <c r="C34" s="61">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customHeight="1" hidden="1">
      <c r="A35" s="70">
        <v>15</v>
      </c>
      <c r="B35" s="73">
        <f t="shared" si="0"/>
        <v>0</v>
      </c>
      <c r="C35" s="61">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hidden="1">
      <c r="A36" s="70">
        <v>16</v>
      </c>
      <c r="B36" s="73">
        <f t="shared" si="0"/>
        <v>0</v>
      </c>
      <c r="C36" s="61">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customHeight="1" hidden="1">
      <c r="A37" s="70">
        <v>17</v>
      </c>
      <c r="B37" s="73">
        <f t="shared" si="0"/>
        <v>0</v>
      </c>
      <c r="C37" s="61">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customHeight="1" hidden="1">
      <c r="A38" s="70">
        <v>18</v>
      </c>
      <c r="B38" s="73">
        <f t="shared" si="0"/>
        <v>0</v>
      </c>
      <c r="C38" s="61">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customHeight="1" hidden="1">
      <c r="A39" s="70">
        <v>19</v>
      </c>
      <c r="B39" s="73">
        <f t="shared" si="0"/>
        <v>0</v>
      </c>
      <c r="C39" s="61">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customHeight="1" hidden="1">
      <c r="A40" s="70">
        <v>20</v>
      </c>
      <c r="B40" s="73">
        <f t="shared" si="0"/>
        <v>0</v>
      </c>
      <c r="C40" s="61">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customHeight="1" hidden="1">
      <c r="A41" s="70">
        <v>21</v>
      </c>
      <c r="B41" s="73">
        <f t="shared" si="0"/>
        <v>0</v>
      </c>
      <c r="C41" s="61">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customHeight="1" hidden="1">
      <c r="A42" s="70">
        <v>22</v>
      </c>
      <c r="B42" s="73">
        <f t="shared" si="0"/>
        <v>0</v>
      </c>
      <c r="C42" s="61">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customHeight="1" hidden="1">
      <c r="A43" s="70">
        <v>23</v>
      </c>
      <c r="B43" s="73">
        <f t="shared" si="0"/>
        <v>0</v>
      </c>
      <c r="C43" s="61">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customHeight="1" hidden="1" thickBot="1">
      <c r="A44" s="77">
        <v>24</v>
      </c>
      <c r="B44" s="78">
        <f t="shared" si="0"/>
        <v>0</v>
      </c>
      <c r="C44" s="61">
        <f t="shared" si="1"/>
        <v>0</v>
      </c>
      <c r="D44" s="79">
        <f t="shared" si="2"/>
        <v>0</v>
      </c>
      <c r="E44" s="69">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customHeight="1" hidden="1" thickBot="1">
      <c r="A45" s="80" t="s">
        <v>23</v>
      </c>
      <c r="B45" s="74"/>
      <c r="C45" s="62">
        <f>SUM(C21:C44)</f>
        <v>42.349726775956285</v>
      </c>
      <c r="D45" s="59">
        <f>SUM(D21:D44)</f>
        <v>34.09153005464481</v>
      </c>
      <c r="E45" s="60">
        <f>SUM(E21:E44)</f>
        <v>100034.09153005465</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customHeight="1" hidden="1">
      <c r="A46" s="71"/>
      <c r="B46" s="14"/>
      <c r="C46" s="76"/>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customHeight="1" hidden="1">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customHeight="1" hidden="1">
      <c r="A48" s="65" t="s">
        <v>9</v>
      </c>
      <c r="B48" s="65"/>
      <c r="C48" s="67">
        <f ca="1">TODAY()</f>
        <v>44092</v>
      </c>
      <c r="D48" s="67"/>
      <c r="E48" s="67"/>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0" ht="15" customHeight="1" hidden="1">
      <c r="A49" s="46"/>
      <c r="B49" s="46"/>
      <c r="C49" s="46"/>
      <c r="D49" s="46"/>
      <c r="E49" s="46"/>
      <c r="F49" s="46"/>
      <c r="G49" s="46"/>
      <c r="H49" s="46"/>
      <c r="I49" s="46"/>
      <c r="J49" s="46"/>
      <c r="K49" s="46"/>
      <c r="L49" s="46"/>
      <c r="M49" s="46"/>
      <c r="N49" s="46"/>
      <c r="O49" s="46"/>
      <c r="P49" s="46"/>
      <c r="Q49" s="46"/>
      <c r="R49" s="46"/>
      <c r="S49" s="46"/>
      <c r="T49" s="46"/>
    </row>
    <row r="50" ht="12.75" customHeight="1" hidden="1"/>
    <row r="51" spans="1:242" s="2" customFormat="1" ht="15" customHeight="1" hidden="1">
      <c r="A51" s="103"/>
      <c r="B51" s="104">
        <f ca="1">TODAY()</f>
        <v>44092</v>
      </c>
      <c r="C51" s="105">
        <f>-sumkred2</f>
        <v>-100000</v>
      </c>
      <c r="D51" s="105"/>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1" s="2" customFormat="1" ht="15" customHeight="1" hidden="1">
      <c r="A52" s="103">
        <v>1</v>
      </c>
      <c r="B52" s="104">
        <f>_XLL.ДАТАМЕС(B51,1)</f>
        <v>44122</v>
      </c>
      <c r="C52" s="105">
        <f aca="true" t="shared" si="4" ref="C52:C62">E21</f>
        <v>100034.09153005465</v>
      </c>
      <c r="D52" s="105"/>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s="2" customFormat="1" ht="15" customHeight="1" hidden="1">
      <c r="A53" s="103">
        <v>2</v>
      </c>
      <c r="B53" s="104">
        <f>_XLL.ДАТАМЕС(B52,1)</f>
        <v>44153</v>
      </c>
      <c r="C53" s="105">
        <f t="shared" si="4"/>
        <v>0</v>
      </c>
      <c r="D53" s="105"/>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s="2" customFormat="1" ht="15" customHeight="1" hidden="1">
      <c r="A54" s="103">
        <v>3</v>
      </c>
      <c r="B54" s="104">
        <f aca="true" t="shared" si="5" ref="B54:B75">_XLL.ДАТАМЕС(B53,1)</f>
        <v>44183</v>
      </c>
      <c r="C54" s="105">
        <f t="shared" si="4"/>
        <v>0</v>
      </c>
      <c r="D54" s="105"/>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s="2" customFormat="1" ht="15" customHeight="1" hidden="1">
      <c r="A55" s="103">
        <v>4</v>
      </c>
      <c r="B55" s="104">
        <f t="shared" si="5"/>
        <v>44214</v>
      </c>
      <c r="C55" s="105">
        <f t="shared" si="4"/>
        <v>0</v>
      </c>
      <c r="D55" s="10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s="2" customFormat="1" ht="15" customHeight="1" hidden="1">
      <c r="A56" s="103">
        <v>5</v>
      </c>
      <c r="B56" s="104">
        <f t="shared" si="5"/>
        <v>44245</v>
      </c>
      <c r="C56" s="105">
        <f t="shared" si="4"/>
        <v>0</v>
      </c>
      <c r="D56" s="105"/>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 customFormat="1" ht="15" customHeight="1" hidden="1">
      <c r="A57" s="103">
        <v>6</v>
      </c>
      <c r="B57" s="104">
        <f t="shared" si="5"/>
        <v>44273</v>
      </c>
      <c r="C57" s="105">
        <f t="shared" si="4"/>
        <v>0</v>
      </c>
      <c r="D57" s="105"/>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s="2" customFormat="1" ht="15" customHeight="1" hidden="1">
      <c r="A58" s="103">
        <v>7</v>
      </c>
      <c r="B58" s="104">
        <f t="shared" si="5"/>
        <v>44304</v>
      </c>
      <c r="C58" s="105">
        <f t="shared" si="4"/>
        <v>0</v>
      </c>
      <c r="D58" s="105"/>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s="2" customFormat="1" ht="15" customHeight="1" hidden="1">
      <c r="A59" s="103">
        <v>8</v>
      </c>
      <c r="B59" s="104">
        <f t="shared" si="5"/>
        <v>44334</v>
      </c>
      <c r="C59" s="105">
        <f t="shared" si="4"/>
        <v>0</v>
      </c>
      <c r="D59" s="105"/>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s="2" customFormat="1" ht="15" customHeight="1" hidden="1">
      <c r="A60" s="103">
        <v>9</v>
      </c>
      <c r="B60" s="104">
        <f t="shared" si="5"/>
        <v>44365</v>
      </c>
      <c r="C60" s="105">
        <f t="shared" si="4"/>
        <v>0</v>
      </c>
      <c r="D60" s="105"/>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1" s="2" customFormat="1" ht="15" customHeight="1" hidden="1">
      <c r="A61" s="103">
        <v>10</v>
      </c>
      <c r="B61" s="104">
        <f t="shared" si="5"/>
        <v>44395</v>
      </c>
      <c r="C61" s="105">
        <f t="shared" si="4"/>
        <v>0</v>
      </c>
      <c r="D61" s="105"/>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1" s="2" customFormat="1" ht="15" customHeight="1" hidden="1">
      <c r="A62" s="103">
        <v>11</v>
      </c>
      <c r="B62" s="104">
        <f t="shared" si="5"/>
        <v>44426</v>
      </c>
      <c r="C62" s="105">
        <f t="shared" si="4"/>
        <v>0</v>
      </c>
      <c r="D62" s="105"/>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1" s="2" customFormat="1" ht="15" customHeight="1" hidden="1">
      <c r="A63" s="103">
        <v>12</v>
      </c>
      <c r="B63" s="104">
        <f t="shared" si="5"/>
        <v>44457</v>
      </c>
      <c r="C63" s="105">
        <f aca="true" t="shared" si="6" ref="C63:C75">E32</f>
        <v>0</v>
      </c>
      <c r="D63" s="105"/>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customHeight="1" hidden="1">
      <c r="A64" s="103">
        <v>13</v>
      </c>
      <c r="B64" s="104">
        <f t="shared" si="5"/>
        <v>44487</v>
      </c>
      <c r="C64" s="105">
        <f t="shared" si="6"/>
        <v>0</v>
      </c>
      <c r="D64" s="105"/>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customHeight="1" hidden="1">
      <c r="A65" s="103">
        <v>14</v>
      </c>
      <c r="B65" s="104">
        <f t="shared" si="5"/>
        <v>44518</v>
      </c>
      <c r="C65" s="105">
        <f t="shared" si="6"/>
        <v>0</v>
      </c>
      <c r="D65" s="105"/>
    </row>
    <row r="66" spans="1:4" ht="15" customHeight="1" hidden="1">
      <c r="A66" s="103">
        <v>15</v>
      </c>
      <c r="B66" s="104">
        <f t="shared" si="5"/>
        <v>44548</v>
      </c>
      <c r="C66" s="105">
        <f t="shared" si="6"/>
        <v>0</v>
      </c>
      <c r="D66" s="105"/>
    </row>
    <row r="67" spans="1:4" ht="15" customHeight="1" hidden="1">
      <c r="A67" s="103">
        <v>16</v>
      </c>
      <c r="B67" s="104">
        <f t="shared" si="5"/>
        <v>44579</v>
      </c>
      <c r="C67" s="105">
        <f t="shared" si="6"/>
        <v>0</v>
      </c>
      <c r="D67" s="105"/>
    </row>
    <row r="68" spans="1:4" ht="15" customHeight="1" hidden="1">
      <c r="A68" s="103">
        <v>17</v>
      </c>
      <c r="B68" s="104">
        <f t="shared" si="5"/>
        <v>44610</v>
      </c>
      <c r="C68" s="105">
        <f t="shared" si="6"/>
        <v>0</v>
      </c>
      <c r="D68" s="105"/>
    </row>
    <row r="69" spans="1:4" ht="15" customHeight="1" hidden="1">
      <c r="A69" s="103">
        <v>18</v>
      </c>
      <c r="B69" s="104">
        <f t="shared" si="5"/>
        <v>44638</v>
      </c>
      <c r="C69" s="105">
        <f t="shared" si="6"/>
        <v>0</v>
      </c>
      <c r="D69" s="105"/>
    </row>
    <row r="70" spans="1:4" ht="15" customHeight="1" hidden="1">
      <c r="A70" s="103">
        <v>19</v>
      </c>
      <c r="B70" s="104">
        <f t="shared" si="5"/>
        <v>44669</v>
      </c>
      <c r="C70" s="105">
        <f t="shared" si="6"/>
        <v>0</v>
      </c>
      <c r="D70" s="105"/>
    </row>
    <row r="71" spans="1:4" ht="15" customHeight="1" hidden="1">
      <c r="A71" s="103">
        <v>20</v>
      </c>
      <c r="B71" s="104">
        <f t="shared" si="5"/>
        <v>44699</v>
      </c>
      <c r="C71" s="105">
        <f t="shared" si="6"/>
        <v>0</v>
      </c>
      <c r="D71" s="105"/>
    </row>
    <row r="72" spans="1:4" ht="15" customHeight="1" hidden="1">
      <c r="A72" s="103">
        <v>21</v>
      </c>
      <c r="B72" s="104">
        <f t="shared" si="5"/>
        <v>44730</v>
      </c>
      <c r="C72" s="105">
        <f t="shared" si="6"/>
        <v>0</v>
      </c>
      <c r="D72" s="105"/>
    </row>
    <row r="73" spans="1:4" ht="15" customHeight="1" hidden="1">
      <c r="A73" s="103">
        <v>22</v>
      </c>
      <c r="B73" s="104">
        <f t="shared" si="5"/>
        <v>44760</v>
      </c>
      <c r="C73" s="105">
        <f t="shared" si="6"/>
        <v>0</v>
      </c>
      <c r="D73" s="105"/>
    </row>
    <row r="74" spans="1:4" ht="15" customHeight="1" hidden="1">
      <c r="A74" s="103">
        <v>23</v>
      </c>
      <c r="B74" s="104">
        <f t="shared" si="5"/>
        <v>44791</v>
      </c>
      <c r="C74" s="105">
        <f t="shared" si="6"/>
        <v>0</v>
      </c>
      <c r="D74" s="105"/>
    </row>
    <row r="75" spans="1:4" ht="15" customHeight="1" hidden="1">
      <c r="A75" s="103">
        <v>24</v>
      </c>
      <c r="B75" s="104">
        <f t="shared" si="5"/>
        <v>44822</v>
      </c>
      <c r="C75" s="105">
        <f t="shared" si="6"/>
        <v>0</v>
      </c>
      <c r="D75" s="105"/>
    </row>
    <row r="76" ht="12.75" customHeight="1"/>
    <row r="77" ht="12.75" customHeight="1"/>
    <row r="78" ht="12.75" customHeight="1"/>
  </sheetData>
  <sheetProtection/>
  <mergeCells count="13">
    <mergeCell ref="A16:D16"/>
    <mergeCell ref="A17:D17"/>
    <mergeCell ref="A4:C4"/>
    <mergeCell ref="A10:C10"/>
    <mergeCell ref="A14:C14"/>
    <mergeCell ref="A7:C7"/>
    <mergeCell ref="A15:C15"/>
    <mergeCell ref="A3:C3"/>
    <mergeCell ref="A11:C11"/>
    <mergeCell ref="B1:D1"/>
    <mergeCell ref="A5:C5"/>
    <mergeCell ref="A13:C13"/>
    <mergeCell ref="A12:C12"/>
  </mergeCell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D20"/>
  <sheetViews>
    <sheetView zoomScalePageLayoutView="0" workbookViewId="0" topLeftCell="A1">
      <selection activeCell="A1" sqref="A1:IV65536"/>
    </sheetView>
  </sheetViews>
  <sheetFormatPr defaultColWidth="9.00390625" defaultRowHeight="12.75"/>
  <cols>
    <col min="1" max="2" width="9.125" style="107" customWidth="1"/>
    <col min="3" max="3" width="12.00390625" style="107" customWidth="1"/>
    <col min="4" max="5" width="9.125" style="107" customWidth="1"/>
    <col min="6" max="16384" width="9.125" style="108" customWidth="1"/>
  </cols>
  <sheetData>
    <row r="1" spans="1:2" ht="12.75">
      <c r="A1" s="107" t="s">
        <v>75</v>
      </c>
      <c r="B1" s="107" t="s">
        <v>74</v>
      </c>
    </row>
    <row r="2" spans="2:4" ht="12.75">
      <c r="B2" s="107" t="s">
        <v>77</v>
      </c>
      <c r="C2" s="107" t="s">
        <v>78</v>
      </c>
      <c r="D2" s="107" t="s">
        <v>79</v>
      </c>
    </row>
    <row r="3" spans="1:4" ht="12.75">
      <c r="A3" s="109">
        <v>1</v>
      </c>
      <c r="B3" s="110">
        <v>0.065</v>
      </c>
      <c r="C3" s="111">
        <v>0.0125</v>
      </c>
      <c r="D3" s="111">
        <v>0.005</v>
      </c>
    </row>
    <row r="4" spans="1:4" ht="12.75">
      <c r="A4" s="109">
        <v>3</v>
      </c>
      <c r="B4" s="112">
        <v>0.08</v>
      </c>
      <c r="C4" s="111">
        <v>0.0125</v>
      </c>
      <c r="D4" s="111">
        <v>0.005</v>
      </c>
    </row>
    <row r="5" spans="1:4" ht="12.75">
      <c r="A5" s="109">
        <v>6</v>
      </c>
      <c r="B5" s="112">
        <v>0.08</v>
      </c>
      <c r="C5" s="111">
        <v>0.0125</v>
      </c>
      <c r="D5" s="111">
        <v>0.0075</v>
      </c>
    </row>
    <row r="6" spans="1:4" ht="12.75">
      <c r="A6" s="109">
        <v>9</v>
      </c>
      <c r="B6" s="112">
        <v>0.08</v>
      </c>
      <c r="C6" s="111">
        <v>0.02</v>
      </c>
      <c r="D6" s="111">
        <v>0.0125</v>
      </c>
    </row>
    <row r="7" spans="1:4" ht="12.75">
      <c r="A7" s="109">
        <v>12</v>
      </c>
      <c r="B7" s="112">
        <v>0.08</v>
      </c>
      <c r="C7" s="111">
        <v>0.0225</v>
      </c>
      <c r="D7" s="111">
        <v>0.015</v>
      </c>
    </row>
    <row r="8" spans="1:4" ht="12.75">
      <c r="A8" s="109">
        <v>18</v>
      </c>
      <c r="B8" s="112">
        <v>0.05</v>
      </c>
      <c r="C8" s="111">
        <v>0.0225</v>
      </c>
      <c r="D8" s="111">
        <v>0.0075</v>
      </c>
    </row>
    <row r="9" spans="1:4" ht="12.75">
      <c r="A9" s="109">
        <v>24</v>
      </c>
      <c r="B9" s="112">
        <v>0.05</v>
      </c>
      <c r="C9" s="111">
        <v>0.0225</v>
      </c>
      <c r="D9" s="111">
        <v>0.0075</v>
      </c>
    </row>
    <row r="10" spans="2:4" ht="12.75">
      <c r="B10" s="113"/>
      <c r="C10" s="114"/>
      <c r="D10" s="114"/>
    </row>
    <row r="11" spans="2:4" ht="12.75">
      <c r="B11" s="113"/>
      <c r="C11" s="114"/>
      <c r="D11" s="114"/>
    </row>
    <row r="13" ht="12.75">
      <c r="B13" s="108"/>
    </row>
    <row r="14" spans="2:3" ht="12.75">
      <c r="B14" s="108"/>
      <c r="C14" s="108"/>
    </row>
    <row r="15" spans="2:3" ht="12.75">
      <c r="B15" s="108"/>
      <c r="C15" s="108"/>
    </row>
    <row r="16" spans="2:3" ht="12.75">
      <c r="B16" s="108"/>
      <c r="C16" s="108"/>
    </row>
    <row r="17" spans="2:3" ht="12.75">
      <c r="B17" s="108"/>
      <c r="C17" s="108"/>
    </row>
    <row r="18" spans="2:3" ht="12.75">
      <c r="B18" s="108"/>
      <c r="C18" s="108"/>
    </row>
    <row r="19" ht="12.75">
      <c r="C19" s="108"/>
    </row>
    <row r="20" ht="12.75">
      <c r="C20" s="10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2020-09-18T13:24:04Z</dcterms:modified>
  <cp:category/>
  <cp:version/>
  <cp:contentType/>
  <cp:contentStatus/>
</cp:coreProperties>
</file>